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8745" yWindow="180" windowWidth="15270" windowHeight="7860" tabRatio="959" activeTab="6"/>
  </bookViews>
  <sheets>
    <sheet name="Index. m." sheetId="11" r:id="rId1"/>
    <sheet name="Vogel M." sheetId="9" r:id="rId2"/>
    <sheet name="Dantzingnův obvod" sheetId="20" r:id="rId3"/>
    <sheet name="Dualní" sheetId="5" r:id="rId4"/>
    <sheet name="Rozhod.m." sheetId="16" r:id="rId5"/>
    <sheet name="M. vážený souč." sheetId="3" r:id="rId6"/>
    <sheet name="M. pořadí s váhami" sheetId="1" r:id="rId7"/>
    <sheet name="Saatyho m" sheetId="2" r:id="rId8"/>
    <sheet name="Fullerův Δ" sheetId="6" r:id="rId9"/>
    <sheet name="Teo. otázky" sheetId="8" r:id="rId10"/>
  </sheets>
  <calcPr calcId="125725"/>
</workbook>
</file>

<file path=xl/calcChain.xml><?xml version="1.0" encoding="utf-8"?>
<calcChain xmlns="http://schemas.openxmlformats.org/spreadsheetml/2006/main">
  <c r="O16" i="20"/>
  <c r="O53"/>
  <c r="E5"/>
  <c r="K8"/>
  <c r="E11"/>
  <c r="K11"/>
  <c r="H42"/>
  <c r="K45"/>
  <c r="E48"/>
  <c r="K48"/>
  <c r="D17" i="9" l="1"/>
  <c r="D19"/>
  <c r="D21"/>
  <c r="H17"/>
  <c r="H19"/>
  <c r="H21"/>
  <c r="F17"/>
  <c r="E15" i="5"/>
  <c r="E16"/>
  <c r="G110" i="16"/>
  <c r="G111"/>
  <c r="G112"/>
  <c r="G113"/>
  <c r="G120"/>
  <c r="G121"/>
  <c r="G122"/>
  <c r="G123"/>
  <c r="C140"/>
  <c r="D140"/>
  <c r="E140"/>
  <c r="F140"/>
  <c r="G140"/>
  <c r="C141"/>
  <c r="D141"/>
  <c r="E141"/>
  <c r="F141"/>
  <c r="C142"/>
  <c r="D142"/>
  <c r="G142" s="1"/>
  <c r="E142"/>
  <c r="F142"/>
  <c r="C143"/>
  <c r="D143"/>
  <c r="E143"/>
  <c r="F143"/>
  <c r="F19" i="9"/>
  <c r="F21"/>
  <c r="G96"/>
  <c r="I85"/>
  <c r="G85"/>
  <c r="L82"/>
  <c r="L80"/>
  <c r="I74"/>
  <c r="G74"/>
  <c r="L69"/>
  <c r="L67"/>
  <c r="I63"/>
  <c r="G63"/>
  <c r="L60"/>
  <c r="L58"/>
  <c r="L56"/>
  <c r="I52"/>
  <c r="G52"/>
  <c r="C52"/>
  <c r="L49"/>
  <c r="L47"/>
  <c r="L45"/>
  <c r="I41"/>
  <c r="G41"/>
  <c r="E41"/>
  <c r="C41"/>
  <c r="L38"/>
  <c r="L36"/>
  <c r="L34"/>
  <c r="I17"/>
  <c r="G24"/>
  <c r="G23"/>
  <c r="E23"/>
  <c r="C23"/>
  <c r="I19"/>
  <c r="I21"/>
  <c r="J19"/>
  <c r="J21"/>
  <c r="J17"/>
  <c r="C24"/>
  <c r="E24"/>
  <c r="E15" i="6"/>
  <c r="D16" s="1"/>
  <c r="E14"/>
  <c r="C16" s="1"/>
  <c r="D14"/>
  <c r="C15" s="1"/>
  <c r="F15" s="1"/>
  <c r="I11" i="1"/>
  <c r="I7"/>
  <c r="G16" s="1"/>
  <c r="D16" s="1"/>
  <c r="I10"/>
  <c r="I8"/>
  <c r="I9"/>
  <c r="L15" i="5"/>
  <c r="F16"/>
  <c r="F15"/>
  <c r="D16"/>
  <c r="C16"/>
  <c r="B16"/>
  <c r="D15"/>
  <c r="C15"/>
  <c r="B15"/>
  <c r="K15"/>
  <c r="J15"/>
  <c r="I15"/>
  <c r="E15" i="2"/>
  <c r="C17" s="1"/>
  <c r="D15"/>
  <c r="C16" s="1"/>
  <c r="E16"/>
  <c r="D17" s="1"/>
  <c r="C16" i="3"/>
  <c r="D16"/>
  <c r="E16"/>
  <c r="F16"/>
  <c r="C17"/>
  <c r="D17"/>
  <c r="E17"/>
  <c r="F17"/>
  <c r="G141" i="16" l="1"/>
  <c r="G143"/>
  <c r="F16" i="6"/>
  <c r="F14"/>
  <c r="F22" i="3"/>
  <c r="E21"/>
  <c r="D22"/>
  <c r="F17" i="2"/>
  <c r="G17" s="1"/>
  <c r="F15"/>
  <c r="G15" s="1"/>
  <c r="F16"/>
  <c r="G16" s="1"/>
  <c r="E22" i="3"/>
  <c r="E20"/>
  <c r="F23"/>
  <c r="D23"/>
  <c r="F21"/>
  <c r="D21"/>
  <c r="F20"/>
  <c r="D20"/>
  <c r="E23"/>
  <c r="F17" i="6" l="1"/>
  <c r="G14" s="1"/>
  <c r="G18" i="2"/>
  <c r="H15" s="1"/>
  <c r="G16" i="6" l="1"/>
  <c r="G15"/>
  <c r="H17" i="2"/>
  <c r="H16"/>
  <c r="C21" i="3"/>
  <c r="G21" s="1"/>
  <c r="C23"/>
  <c r="G23" s="1"/>
  <c r="C22"/>
  <c r="G22" s="1"/>
  <c r="C20"/>
  <c r="G20" s="1"/>
  <c r="G25" l="1"/>
  <c r="D25" s="1"/>
</calcChain>
</file>

<file path=xl/sharedStrings.xml><?xml version="1.0" encoding="utf-8"?>
<sst xmlns="http://schemas.openxmlformats.org/spreadsheetml/2006/main" count="661" uniqueCount="338">
  <si>
    <t>Uveďte výsledek výběru metodou pořadí s váhami pro následující úlohu:</t>
  </si>
  <si>
    <t>Kritérium 1</t>
  </si>
  <si>
    <t>Kritérium 2</t>
  </si>
  <si>
    <t>Kritérium 3</t>
  </si>
  <si>
    <t>Kritérium 4</t>
  </si>
  <si>
    <t>Kritérium 5</t>
  </si>
  <si>
    <t>Varianta 1</t>
  </si>
  <si>
    <t>Varianta 2</t>
  </si>
  <si>
    <t>Varianta 3</t>
  </si>
  <si>
    <t>Varianta 4</t>
  </si>
  <si>
    <t>Varianta 5</t>
  </si>
  <si>
    <t>Váhy</t>
  </si>
  <si>
    <t xml:space="preserve"> </t>
  </si>
  <si>
    <t>Řekneme, že první kritérium je slabě preferované před druhým a téměř absolutně preferované před třetím a druhé kritérium je silně preferované před třetím.</t>
  </si>
  <si>
    <t>Zadání:</t>
  </si>
  <si>
    <t>1 { i a j jsou rovnocenná</t>
  </si>
  <si>
    <t>k1</t>
  </si>
  <si>
    <t>k2</t>
  </si>
  <si>
    <t>k3</t>
  </si>
  <si>
    <t>(taky jako téměř absolutně)</t>
  </si>
  <si>
    <t>3 { i je slabě preferováno před j</t>
  </si>
  <si>
    <t>5 { i je silně preferováno před j</t>
  </si>
  <si>
    <t>7 { i je velmi silně preferováno před j</t>
  </si>
  <si>
    <t>9 { i je absolutně preferováno před j</t>
  </si>
  <si>
    <t>tabulka preferencí</t>
  </si>
  <si>
    <t>součin</t>
  </si>
  <si>
    <t>soucin "na 1/k"</t>
  </si>
  <si>
    <t>(soucin "na 1/k")/suma(soucin "na 1/k")</t>
  </si>
  <si>
    <t>min</t>
  </si>
  <si>
    <t>max</t>
  </si>
  <si>
    <t>Pro všechny varianty vypočtěte celkovou hodnotu funkce užitku metodou váženého součtu. Doporučte variantu k realizaci.</t>
  </si>
  <si>
    <t>suma</t>
  </si>
  <si>
    <t>Povaha (max/min)</t>
  </si>
  <si>
    <t>nejlepší (ideální)</t>
  </si>
  <si>
    <t>nejhorší (bazální)</t>
  </si>
  <si>
    <t>Výsledná hodnota</t>
  </si>
  <si>
    <t>se svojí hodnotou…………….</t>
  </si>
  <si>
    <t>Nejlepší je …</t>
  </si>
  <si>
    <t>řešení:</t>
  </si>
  <si>
    <t>Resumé zní:</t>
  </si>
  <si>
    <t>Řešení:</t>
  </si>
  <si>
    <t>hod. užitku</t>
  </si>
  <si>
    <t>doplněte odpovídající hodnotu zastupující preferenci:</t>
  </si>
  <si>
    <t xml:space="preserve">Převeďte na duálně sdružený model </t>
  </si>
  <si>
    <t xml:space="preserve">3x1-2x2&lt;=16 </t>
  </si>
  <si>
    <t xml:space="preserve">2x1-1x2&lt;=19 </t>
  </si>
  <si>
    <t xml:space="preserve">7x1-3x2&lt;=21 </t>
  </si>
  <si>
    <t>X1</t>
  </si>
  <si>
    <t>X2</t>
  </si>
  <si>
    <t>hodnota</t>
  </si>
  <si>
    <t>X3</t>
  </si>
  <si>
    <t>&lt;=</t>
  </si>
  <si>
    <t>Z=</t>
  </si>
  <si>
    <t>&lt;= /=&gt;</t>
  </si>
  <si>
    <t>MAX/MIN</t>
  </si>
  <si>
    <t>x1</t>
  </si>
  <si>
    <t>x2</t>
  </si>
  <si>
    <t>x3</t>
  </si>
  <si>
    <t>doplňte hodnoty ze zadání do bílých chlívků</t>
  </si>
  <si>
    <t>doplňte hodnoty ze zadání do bílých chlívků, "pozor psát malým písmem u xi…."</t>
  </si>
  <si>
    <t>MAX</t>
  </si>
  <si>
    <t>MIN</t>
  </si>
  <si>
    <t>Ax &lt;= b</t>
  </si>
  <si>
    <t>y&gt;= 0</t>
  </si>
  <si>
    <t>Ax = b</t>
  </si>
  <si>
    <t>y lib.</t>
  </si>
  <si>
    <t>Ax &gt;= b</t>
  </si>
  <si>
    <t>y &lt;= 0</t>
  </si>
  <si>
    <t>&gt;= /=</t>
  </si>
  <si>
    <r>
      <t xml:space="preserve">Použijte párové porovnávání variant založené na </t>
    </r>
    <r>
      <rPr>
        <b/>
        <i/>
        <u/>
        <sz val="12"/>
        <color indexed="8"/>
        <rFont val="Times New Roman"/>
        <family val="1"/>
        <charset val="238"/>
      </rPr>
      <t>Fullerově trojúhelníku</t>
    </r>
    <r>
      <rPr>
        <i/>
        <sz val="12"/>
        <color indexed="8"/>
        <rFont val="Times New Roman"/>
        <family val="1"/>
        <charset val="238"/>
      </rPr>
      <t>.</t>
    </r>
  </si>
  <si>
    <t>Varianta A je preferována před B a C a B je preferována před C. Stanovte normalizované preference variant A, B i C.</t>
  </si>
  <si>
    <t>http://mca7.wz.cz/online_mca7_wsa.php</t>
  </si>
  <si>
    <t xml:space="preserve">doplňte hodnoty ze zadání do bílých chlívků, </t>
  </si>
  <si>
    <t>xi&gt;=0</t>
  </si>
  <si>
    <t>xi&gt;=0/xi&lt;=0</t>
  </si>
  <si>
    <t>A</t>
  </si>
  <si>
    <t>B</t>
  </si>
  <si>
    <t>C</t>
  </si>
  <si>
    <t>SUMA</t>
  </si>
  <si>
    <t>sumaSUM</t>
  </si>
  <si>
    <t>váhy.krit.</t>
  </si>
  <si>
    <t>Řešení…Duálně sdružený model je:</t>
  </si>
  <si>
    <t>pokud je v zadání jiný počet kritérií nebo variant… stačí jít na ……………….</t>
  </si>
  <si>
    <t xml:space="preserve"> - nejprve se kritéria musí u jiných variant upravit do tvaru, který se může vložit do tabulky</t>
  </si>
  <si>
    <t xml:space="preserve"> - v případě, že je v jedno kritérii více stejných hodnot, řeší se to:</t>
  </si>
  <si>
    <t xml:space="preserve"> - nejhorší</t>
  </si>
  <si>
    <t xml:space="preserve"> - druhé nejhorší</t>
  </si>
  <si>
    <t xml:space="preserve"> - průměrné</t>
  </si>
  <si>
    <t xml:space="preserve"> - nejlepší</t>
  </si>
  <si>
    <t>(4 + 5) / 2</t>
  </si>
  <si>
    <t>Cena</t>
  </si>
  <si>
    <t>1.000.000 Kč</t>
  </si>
  <si>
    <t>250.000 Kč</t>
  </si>
  <si>
    <t>350.000 Kč</t>
  </si>
  <si>
    <t>650.000 Kč</t>
  </si>
  <si>
    <t>Hodnocení</t>
  </si>
  <si>
    <t>Kriterium</t>
  </si>
  <si>
    <t>Dodavatelé</t>
  </si>
  <si>
    <t>Spotřebitelé</t>
  </si>
  <si>
    <t>Jednotkové náklady tras</t>
  </si>
  <si>
    <t>Název</t>
  </si>
  <si>
    <t>Kap.</t>
  </si>
  <si>
    <t>Pož.</t>
  </si>
  <si>
    <t>S1</t>
  </si>
  <si>
    <t>S2</t>
  </si>
  <si>
    <t>S3</t>
  </si>
  <si>
    <t>D1</t>
  </si>
  <si>
    <t>D2</t>
  </si>
  <si>
    <t>D3</t>
  </si>
  <si>
    <t>Ai</t>
  </si>
  <si>
    <t>d1</t>
  </si>
  <si>
    <t>Bj</t>
  </si>
  <si>
    <t>d</t>
  </si>
  <si>
    <t>1)</t>
  </si>
  <si>
    <t>Požadavky</t>
  </si>
  <si>
    <t>Kapacity</t>
  </si>
  <si>
    <t>Cílem řešení jednostupňové dopravní úlohy je obvykle minimalizace celkových nákladů přepravy.</t>
  </si>
  <si>
    <t>Cílem řešení jednostupňové dopravní úlohy je obvykle vyvážený plán přepravy zboží od dodavatelů k odběratelům.</t>
  </si>
  <si>
    <t>Čím sofistikovanější metodu pro nalezení výchozího řešení použijeme, tím lepší řešení později nalezneme jako optimální řešení modelu.</t>
  </si>
  <si>
    <t>Dodavatelé nabízejí předmět přepravy, přepravované množství limitují jejich kapacity.</t>
  </si>
  <si>
    <t>Dodavatelé poptávají předmět přepravy, přepravované množství limitují jejich kapacity.</t>
  </si>
  <si>
    <t>Každá fiktivní trasa je v účelové funkci ohodnocena nulovou sazbou.</t>
  </si>
  <si>
    <t>Každá fiktivní trasa je v účelové funkci ohodnocena prohibitivní sazbou.</t>
  </si>
  <si>
    <t>Obsazení fiktivních polí v dopravní tabulce ukazuje na dodávky, které budou uspokojeny prioritně.</t>
  </si>
  <si>
    <t>Odběratelé nabízejí předmět přepravy, zadávají své minimální požadavky.</t>
  </si>
  <si>
    <t>Odběratelé poptávají předmět přepravy, zadávají své minimální požadavky.</t>
  </si>
  <si>
    <t>Počet bázických proměnných v jednostupňové dopravní úloze je roven o jednu zmenšenému součtu dodavatelů a odběratelů.</t>
  </si>
  <si>
    <t>Počet bázických proměnných v jednostupňové dopravní úloze je roven součtu dodavatelů a odběratelů.</t>
  </si>
  <si>
    <t>Podle obsazení fiktivních polí v dopravní tabulce určujeme, které kapacity nejsou vyčerpány resp. které požadavky nejsou uspokojeny.</t>
  </si>
  <si>
    <t>Pokud byl do modelu přidán fiktivní objekt (dodavatel nebo spotřebitel), musí být v příslušném (fiktivním) řádku resp. sloupci obsazeno alespoň jedno pole.</t>
  </si>
  <si>
    <t>Pokud byl do modelu přidán fiktivní objekt (dodavatel nebo spotřebitel), usilujeme při optimalizaci o to, aby v příslušném (fiktivním) řádku resp. sloupci nebylo obsazeno žádné pole.</t>
  </si>
  <si>
    <t>Pokud je v jednostupňové dopravní úloze součet kapacit dodavatelů menší než součet požadavků odběratelů, je nutné úlohu vyvážit přidáním fiktivního odběratele.</t>
  </si>
  <si>
    <t>Pokud je v jednostupňové dopravní úloze součet kapacit dodavatelů větší než součet požadavků odběratelů, je nutné úlohu vyvážit přidáním fiktivního odběratele.</t>
  </si>
  <si>
    <t>Pokud je v řešení jednostupňové dopravní úlohy obsazeno méně polí než kolik je bázických proměnných, jedná se o nebázické řešení, které obecně není optimální.</t>
  </si>
  <si>
    <t>Pokud je v řešení jednostupňové dopravní úlohy obsazeno méně polí než kolik je bázických proměnných, řešení je považováno za degenerované.</t>
  </si>
  <si>
    <t>Pokud je v řešení jednostupňové dopravní úlohy obsazeno více polí než kolik je bázických proměnných, řešení je považováno za degenerované.</t>
  </si>
  <si>
    <t>Použitá metoda pro nalezení výchozího řešení má vliv na počet kroků (iterací) algoritmu pro nalezení optimálního řešení modelu.</t>
  </si>
  <si>
    <t>Použitá metoda pro nalezení výchozího řešení nemá vliv na počet kroků (iterací) algoritmu pro nalezení optimálního řešení modelu.</t>
  </si>
  <si>
    <t>Předpokladem jednostupňové dopravní úlohy je přeprava homogenního substrátu.</t>
  </si>
  <si>
    <t>Předpokladem jednostupňové dopravní úlohy je přeprava různorodého substrátu.</t>
  </si>
  <si>
    <t>Přepravní trasy v jednostupňové dopravní úloze jsou reprezentovány omezujícími podmínkami.</t>
  </si>
  <si>
    <t>Přepravní trasy v jednostupňové dopravní úloze jsou reprezentovány rozhodovacími proměnnými.</t>
  </si>
  <si>
    <t>Uzavření (neexistence) trasy mezi dodavatelem a odběratelem modelujeme pomocí nulové sazby, kterou přiřadíme dané trase.</t>
  </si>
  <si>
    <t>Uzavření (neexistence) trasy mezi dodavatelem a odběratelem modelujeme pomocí prohibitivní sazby, kterou přiřadíme dané trase.</t>
  </si>
  <si>
    <t>V modelu jednostupňové dopravní úlohy není standardně nutné požadovat splnění podmínek nezápornosti.</t>
  </si>
  <si>
    <t>V modelu jednostupňové dopravní úlohy požadujeme splnění podmínek nezápornosti.</t>
  </si>
  <si>
    <t>Výchozí řešení jednostupňové dopravní úlohy musí splňovat všechny omezující podmínky vyváženého modelu jako rovnosti.</t>
  </si>
  <si>
    <t>Aspirační úroveň kritéria je nejhorší přípustná hodnota kritéria, aby varianta mohla být označena jako akceptovatelná.</t>
  </si>
  <si>
    <t>Metody párových porovnání jsou vhodné pro hodnocení důležitosti malého počtu objektů, protože s růstem počtu objektů velmi rychle roste počet potřebných porovnání.</t>
  </si>
  <si>
    <t>Ordinální informace o kritériích umožňuje úplné uspořádání kritérií podle důležitosti, ale rozdíly mezi vahami po sobě jdoucích kritérií jsou vždy stejné.</t>
  </si>
  <si>
    <t>Kardinální informace o kritériích umožňuje úplné uspořádání kritérií podle důležitosti, přičemž rozdíly mezi vahami po sobě jdoucích kritérií se mohou lišit.</t>
  </si>
  <si>
    <t>Aspirační úroveň kritéria je nejhorší (bazální) hodnota kritéria.</t>
  </si>
  <si>
    <t>Metoda pořadí pracuje s kardinální informací o preferenci mezi hodnocenými objekty.</t>
  </si>
  <si>
    <t>Metody párových porovnání jsou vhodné pro hodnocení důležitosti objektů bez ohledu na jejich počet.</t>
  </si>
  <si>
    <t>Ordinální informace o kritériích umožňuje úplné uspořádání kritérií podle důležitosti, přičemž rozdíly mezi vahami po sobě jdoucích kritérií se mohou lišit.</t>
  </si>
  <si>
    <t>Kardinální informace o kritériích umožňuje úplné uspořádání kritérií podle důležitosti, ale rozdíly mezi vahami po sobě jdoucích kritérií jsou vždy stejné.</t>
  </si>
  <si>
    <t>Podstatné atributy řešení modelu vícekriteriální optimalizace jsou hodnoty proměnných a jim odpovídající hodnoty účelových funkcí.</t>
  </si>
  <si>
    <t>V modelu vícekriteriální optimalizace pracujeme s nekonečným počtem přípustných řešení.</t>
  </si>
  <si>
    <t>V modelu vícekriteriální optimalizace je množina přípustných řešení vymezena pomocí omezujících podmínek.</t>
  </si>
  <si>
    <t>Účelové funkce modelu vícekriteriální optimalizace mohou být minimalizační i maximalizační.</t>
  </si>
  <si>
    <t>V modelu vícekriteriální optimalizace vyjadřujeme rozhodovací proměnné ve vhodných jednotkách a interpretujeme je.</t>
  </si>
  <si>
    <t>V modelu vícekriteriální optimalizace je množina přípustných řešení dána kompletním výčtem řešení.</t>
  </si>
  <si>
    <t>V modelu vícekriteriální optimalizace nemají rozhodovací proměnné praktickou interpretaci.</t>
  </si>
  <si>
    <t>V modelu vícekriteriální optimalizace pracujeme s konečným počtem přípustných řešení.</t>
  </si>
  <si>
    <t>V modelu vícekriteriální optimalizace lze pracovat pouze s maximalizačními účelovými funkcemi.</t>
  </si>
  <si>
    <t>Ideální varianta je složena z nejlepších hodnot všech kritérií. Je obvykle hypotetická.</t>
  </si>
  <si>
    <t>Do kriteriální matice se zapisuje hodnocení variant podle jednotlivých kritérií. Toto hodnocení nemusí mít číselnou povahu, může být i slovní.</t>
  </si>
  <si>
    <t>Kritéria jsou hlediska hodnocení variant. V modelu vícekriteriální analýzy variant mohou mít povahu minimalizační i maximalizační.</t>
  </si>
  <si>
    <t>Váhy kritérií vyjadřují relativní důležitost kritérií. V modelu vícekriteriální analýzy variant pracujeme obvykle s vektorem normalizovaných vah.</t>
  </si>
  <si>
    <t>Varianty jsou jednotlivé rozhodovací možnosti rozhodovatele. V modelu vícekriteriální analýzy variant jsou dány explicitně, úplným výčtem.</t>
  </si>
  <si>
    <t>Bazální varianta je složena z nejhorších hodnot všech kritérií. Je obvykle hypotetická.</t>
  </si>
  <si>
    <t>Ideální varianta je složena z nejlepších hodnot všech kritérií. Obvykle ji najdeme přímo v souboru variant.</t>
  </si>
  <si>
    <t>Bazální varianta je dána aspiračními úrovněmi kritérií. Je obvykle hypotetická.</t>
  </si>
  <si>
    <t>Do kriteriální matice se zapisuje hodnocení variant podle jednotlivých kritérií. Toto hodnocení musí mít číselnou povahu.</t>
  </si>
  <si>
    <t>Váhy kritérií vyjadřují absolutní důležitost kritérií. V modelu vícekriteriální analýzy variant pracujeme obvykle s vektorem normalizovaných vah.</t>
  </si>
  <si>
    <t>Kritéria jsou hlediska hodnocení variant. V modelu vícekriteriální analýzy variant musí mít povahu maximalizační.</t>
  </si>
  <si>
    <t>Varianty jsou jednotlivé rozhodovací možnosti rozhodovatele. V modelu vícekriteriální analýzy variant jsou dány implicitně, vymezením vlastností přípustných variant.</t>
  </si>
  <si>
    <t>---</t>
  </si>
  <si>
    <t>O4</t>
  </si>
  <si>
    <t>O3</t>
  </si>
  <si>
    <t>O2</t>
  </si>
  <si>
    <t>O1</t>
  </si>
  <si>
    <t>vybereme další nejmenší hodnotu a krok opakujeme dokud to jen půjde</t>
  </si>
  <si>
    <t>2. krok</t>
  </si>
  <si>
    <t>1. krok</t>
  </si>
  <si>
    <t>indexová</t>
  </si>
  <si>
    <t>index</t>
  </si>
  <si>
    <t>7)</t>
  </si>
  <si>
    <t>6)</t>
  </si>
  <si>
    <t>5)</t>
  </si>
  <si>
    <t>4)</t>
  </si>
  <si>
    <t>3)</t>
  </si>
  <si>
    <t>2)</t>
  </si>
  <si>
    <t xml:space="preserve"> - pokud je odběratel/dodavatel vyčerpán příslušný sloupec/řádek se škrtne anepočítá se s ním(kvůli diferencím….)</t>
  </si>
  <si>
    <t xml:space="preserve"> v nově vznikle tabulce, se pokračuje v dosazovnání ….</t>
  </si>
  <si>
    <t xml:space="preserve"> - vyberem největší hodnotu x nejmenší hodnotu …. A dáme zboží od dodavatele co nejvíce jde</t>
  </si>
  <si>
    <t>d/ pro řádek</t>
  </si>
  <si>
    <t>d/ pro sloupec</t>
  </si>
  <si>
    <t>(max hodnota cena - min cena)</t>
  </si>
  <si>
    <t>Řešení postupně jednoho příkladu</t>
  </si>
  <si>
    <t>rychlopostup……</t>
  </si>
  <si>
    <t>diference se přepočítají a vznikla nám jakoby nová tabulka..kde provedu to samé</t>
  </si>
  <si>
    <t>až dokud nebude na straně odběratele i dodavatele nula ve všech ai i bj.</t>
  </si>
  <si>
    <t>Při testování optimality řešení v dopravní tabulce musí platit, že se součet hodnot proměnných ui a vj rovná ceně každého obsazeného pole.</t>
  </si>
  <si>
    <t>Řešení minimalizačního modelu jednostupňové dopravní úlohy je optimální, pokud test optimality vychází pro všechna pole nekladný.</t>
  </si>
  <si>
    <t>Optimalitu řešení v dopravní tabulce testujeme pomocí hodnot proměnných duálního modelu.</t>
  </si>
  <si>
    <t>Pokud je výsledek testu optimality pro neobsazené pole kladný, zařazení tohoto pole do řešení minimalizační jednostupňové dopravní úlohy způsobí zhoršení hodnoty účelové funkce.</t>
  </si>
  <si>
    <t>Pokud je výsledek testu optimality pro neobsazené pole roven nule, toto pole nelze nikdy zařadit do řešení.</t>
  </si>
  <si>
    <t>V každém Dantzigově obvodu se vyskytuje právě jedno neobsazené pole, ostatní musí být obsazená.</t>
  </si>
  <si>
    <t>Test přípustnosti v dopravní tabulce provádíme pomocí Dantzigových uzavřených obvodů.</t>
  </si>
  <si>
    <t>Pomocí Dantzigova uzavřeného obvodu můžeme přesunout nejvýše takové množství substrátu, které se rovná maximu z polí, na kterých se jeho množství snižuje.</t>
  </si>
  <si>
    <t>Ke každému neobsazenému poli v nedegenerované dopravní tabulce existuje jeden nebo více Dantzigových uzavřených obvodů, v rámci optimalizace si vždy vybíráme ten nejvýhodnější.</t>
  </si>
  <si>
    <t>Počet polí v Dantzigově uzavřeném obvodu není obecně dán, cílem je, aby se obvod uzavřel, a proto může být i poměrně složitý, sestavený z mnoha polí.</t>
  </si>
  <si>
    <t>Pokud bychom pomocí Dantzigova uzavřeného obvodu přesunuli menší než maximálně možné množství substrátu, vytvoříme se v dopravní tabulce nebázické řešení, a tak se rychleji přiblížíme k řešení optimálnímu.</t>
  </si>
  <si>
    <t>Degenerace řešení může být i vícenásobná, ale v takovém případě model nelze vůbec řešit.</t>
  </si>
  <si>
    <t>Bez odstranění degenerace řešení jednostupňové dopravní úlohy lze provést test optimality, ale výpočetní postup je mnohem náročnější.</t>
  </si>
  <si>
    <t>Degenerace řešení při sestavování výchozího řešení jednostupňové dopravní úlohy vzniká tak, že v jednom kroku vyčerpáme zároveň kapacitu některého dodavatele a požadavek některého odběratele.</t>
  </si>
  <si>
    <t>Pole dopravní tabulky, pomocí něhož odstraňujeme degeneraci řešení dopravní úlohy, není možné volit libovolně; toto pole nesmí s již obsazenými poli tvořit Dantzigův uzavřený obvod.</t>
  </si>
  <si>
    <t>Degenerované řešení může být přípustné, ale nikdy nemůže být optimální.</t>
  </si>
  <si>
    <t>Pro odstranění degenerace řešení jednostupňové dopravní úlohy obsadíme některé z dosud neobsazených polí fiktivním (nule se blížícím) množstvím přepravovaného substrátu.</t>
  </si>
  <si>
    <t>Při testování optimality řešení v dopravní tabulce musí platit, že se součet hodnot proměnných ui a vj rovná nule pro každé obsazené pole.</t>
  </si>
  <si>
    <t>Řešení minimalizačního modelu jednostupňové dopravní úlohy je optimální, pokud test optimality vychází pro všechna pole nezáporný.</t>
  </si>
  <si>
    <t>Pokud je výsledek testu optimality pro neobsazené pole záporný, zařazení tohoto pole do řešení minimalizační jednostupňové dopravní úlohy způsobí zhoršení hodnoty účelové funkce.</t>
  </si>
  <si>
    <t>Pokud je výsledek testu optimality pro neobsazené pole roven nule, zařazení tohoto pole do řešení minimalizační jednostupňové dopravní úlohy nezpůsobí žádnou změnu hodnoty účelové funkce.</t>
  </si>
  <si>
    <t>Optimalitu řešení v dopravní tabulce testujeme stejně jako v modelu lineárního programování pomocí kriterálního řádku, který si přidáme k dopravní tabulce.</t>
  </si>
  <si>
    <t>Degenerované řešení může být jak přípustné, tak optimální.</t>
  </si>
  <si>
    <t>Bez odstranění degenerace řešení jednostupňové dopravní úlohy nelze provést test optimality.</t>
  </si>
  <si>
    <t>Degenerace řešení při sestavování výchozího řešení jednostupňové dopravní úlohy vzniká tak, že v jednom kroku vyčerpáme zároveň kapacity více dodavatelů nebo požadavky více odběratelů.</t>
  </si>
  <si>
    <t>Pole dopravní tabulky, pomocí něhož odstraňujeme degeneraci řešení dopravní úlohy, je možné volit zcela libovolně, neovlivní to výsledek optimalizace.</t>
  </si>
  <si>
    <t>Pro odstranění degenerace řešení jednostupňové dopravní úlohy přesuneme na některé dosud neobsazené pole rozumné množství substrátu z již obsazených polí tak, aby nedošlo k porušení omezujících podmínek.</t>
  </si>
  <si>
    <t>Degenerace řešení může být i vícenásobná, pokud více bázických proměnných nabývá nulovou hodnotu.</t>
  </si>
  <si>
    <t xml:space="preserve"> - příslušné žluté  ze sloupce nebo řádku kolonky vymažu (kvůli přepočtu diferencí, šetřím čas….)</t>
  </si>
  <si>
    <t xml:space="preserve"> - hodnotí se od nejhorších (nejméňe bodů) po nejlepší, nejvíce bodů (PODLE TOHO JESTLI CHCEM NEJVÍCE NEBO NEJMÉŇE)</t>
  </si>
  <si>
    <t>vj</t>
  </si>
  <si>
    <t>ui</t>
  </si>
  <si>
    <t>+</t>
  </si>
  <si>
    <t>-</t>
  </si>
  <si>
    <t xml:space="preserve"> - z vysledne tabulky provedeme optimalizaci (testopt…danzing…prevod..test opt…konec..snad)</t>
  </si>
  <si>
    <t>váhy</t>
  </si>
  <si>
    <t xml:space="preserve">  v každém sloupci aspoň jedna jednička a jedna, nic většího než jedna</t>
  </si>
  <si>
    <t>bazální</t>
  </si>
  <si>
    <t>ideální</t>
  </si>
  <si>
    <t>Firma 5</t>
  </si>
  <si>
    <t>Firma 4</t>
  </si>
  <si>
    <t>Firma 2</t>
  </si>
  <si>
    <t>Firma 1</t>
  </si>
  <si>
    <t>Věcné řešení (body)</t>
  </si>
  <si>
    <t>Reference</t>
  </si>
  <si>
    <t>Doba realizace (měs.)</t>
  </si>
  <si>
    <t>Cena (Kč)</t>
  </si>
  <si>
    <t xml:space="preserve"> - metoda váženého součtu</t>
  </si>
  <si>
    <t xml:space="preserve"> - tady platí, že přijmeme variantu nejvíce bodovanou</t>
  </si>
  <si>
    <t xml:space="preserve"> - metoda bodovací</t>
  </si>
  <si>
    <t xml:space="preserve"> - tady platí, že přijmeme variantu s nejnižší hodnotou</t>
  </si>
  <si>
    <t>váž. Prům.</t>
  </si>
  <si>
    <t xml:space="preserve"> - metoda pořadí</t>
  </si>
  <si>
    <t>dobré</t>
  </si>
  <si>
    <t>vynikající</t>
  </si>
  <si>
    <t>výborné</t>
  </si>
  <si>
    <t>bez zkušeností</t>
  </si>
  <si>
    <t>Metodou pořadí kvantifikujte slovně hodnocené kritérium</t>
  </si>
  <si>
    <t xml:space="preserve">6) </t>
  </si>
  <si>
    <t>AÚ 3</t>
  </si>
  <si>
    <t>AÚ 2</t>
  </si>
  <si>
    <t>AÚ 1</t>
  </si>
  <si>
    <t>AÚ3</t>
  </si>
  <si>
    <t>AÚ2</t>
  </si>
  <si>
    <t>AÚ1</t>
  </si>
  <si>
    <t>Pomocí metody aspiračních úrovní vyberte dodavatele www portálu</t>
  </si>
  <si>
    <t xml:space="preserve"> - ostatní hodnoty jsou dány individuálně</t>
  </si>
  <si>
    <t xml:space="preserve"> - na diagonálu vždy jedničky</t>
  </si>
  <si>
    <t>2.metoda</t>
  </si>
  <si>
    <t>párové porovnání</t>
  </si>
  <si>
    <t xml:space="preserve"> - normalizované (vydělím celk počtem) tj */100</t>
  </si>
  <si>
    <t xml:space="preserve"> - idividualně oboduju, třeba a škále od 100</t>
  </si>
  <si>
    <t>body</t>
  </si>
  <si>
    <t>1.metoda</t>
  </si>
  <si>
    <t xml:space="preserve"> - nejhorší hodnoty z jednotliv.</t>
  </si>
  <si>
    <t>bez zkuš.</t>
  </si>
  <si>
    <t xml:space="preserve"> - nejlepší hodnoty z jednotliv.</t>
  </si>
  <si>
    <t>Podle vlastního uvážení stanovte pomocí bodovací metody a metody párového porovnání váhy kritérií.</t>
  </si>
  <si>
    <t>…musí se reference přepsat na hodnoty</t>
  </si>
  <si>
    <t>1)3)</t>
  </si>
  <si>
    <t>varianty rozhodnutí, ktritéria,kriteriální matice, váhy kriterií</t>
  </si>
  <si>
    <t>skládá z :</t>
  </si>
  <si>
    <t>- metodou váženého součtu</t>
  </si>
  <si>
    <t>- bodovací metodou s váhami</t>
  </si>
  <si>
    <t>- metodou pořadí s váhami</t>
  </si>
  <si>
    <t>7) Určete kompletní pořadí jednotlivých nabídek</t>
  </si>
  <si>
    <t>6) Metodou pořadí kvantifikujte slovně hodnocené kritérium</t>
  </si>
  <si>
    <t>5) Pomocí metody aspiračních úrovní vyberte dodavatele www portálu</t>
  </si>
  <si>
    <t>4) Podle vlastního uvážení stanovte pomocí bodovací metody a metody párového porovnání váhy kritérií.</t>
  </si>
  <si>
    <t>3) Prověřte, zda v souboru neexistuje dominovaná varianta; případné dominované varianty vyřaďte z dalšího rozhodování</t>
  </si>
  <si>
    <t>2) Určete ideální a bazální variantu</t>
  </si>
  <si>
    <t>1) Zvolte vhodné grafické zobrazení a problém zakreslete</t>
  </si>
  <si>
    <t>Firma 3</t>
  </si>
  <si>
    <t>Bylo vypsáno výběrové řízení na realizaci www portálu. Nabídky jednotlivých firem jsou hodnoceny pomocí čtyř kritérií takto:</t>
  </si>
  <si>
    <t xml:space="preserve">Problém výběru firmy </t>
  </si>
  <si>
    <t>konjunktivní …..1*1*1*1=ano, 1*1*0*1=ne</t>
  </si>
  <si>
    <t>disjunktivní  …..0*0*1*0= ano; 0*0*0*0 = ne</t>
  </si>
  <si>
    <t>např:</t>
  </si>
  <si>
    <t>…přepsat na menší, aby nebyly tolik vysoké (pro zobrazení)</t>
  </si>
  <si>
    <t>….všehno se přepíše na hodnocení od jedné do čtyř a z toho se udělá polygon zobraz….následně nám vypadla firma 3, ktrá je dominována</t>
  </si>
  <si>
    <t>největší hodnota v zeleným….nejmenší d1 a d … převedu co nejvíce</t>
  </si>
  <si>
    <t>když d1 vynulovaný………v daném řádku smažu všechno žlutý</t>
  </si>
  <si>
    <t>d0</t>
  </si>
  <si>
    <t>když d0 vynulovaný………v daném sloupci vymažu všechno žlutý</t>
  </si>
  <si>
    <t>Z:5x1+3x2 --&gt; MAX</t>
  </si>
  <si>
    <t>ano</t>
  </si>
  <si>
    <t>a</t>
  </si>
  <si>
    <t>pokud je preferován A pred B doplňte jedničku, jinak nula</t>
  </si>
  <si>
    <t>Bodujeme, čím lepší tím více bodů?</t>
  </si>
  <si>
    <t>v tabulce najdeme nejmenší cenu, odběrateli dáme co největší část od dodavatele</t>
  </si>
  <si>
    <r>
      <t xml:space="preserve"> - propustnost = </t>
    </r>
    <r>
      <rPr>
        <b/>
        <sz val="10"/>
        <rFont val="Arial"/>
        <family val="2"/>
        <charset val="238"/>
      </rPr>
      <t xml:space="preserve">nejnižší hodnota v odečítacím poli </t>
    </r>
    <r>
      <rPr>
        <sz val="11"/>
        <color theme="1"/>
        <rFont val="Calibri"/>
        <family val="2"/>
        <charset val="238"/>
        <scheme val="minor"/>
      </rPr>
      <t>(střídá se odečítací, přičítací, odečítací, přičítací …)</t>
    </r>
  </si>
  <si>
    <r>
      <t xml:space="preserve"> - hodnota perspektivy viz </t>
    </r>
    <r>
      <rPr>
        <sz val="11"/>
        <color rgb="FFFFFF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čísla ….. </t>
    </r>
    <r>
      <rPr>
        <sz val="11"/>
        <color rgb="FFFFFF00"/>
        <rFont val="Calibri"/>
        <family val="2"/>
        <charset val="238"/>
        <scheme val="minor"/>
      </rPr>
      <t xml:space="preserve"> Milkovitá :)</t>
    </r>
  </si>
  <si>
    <t xml:space="preserve"> - hodnota převáženého zboží…viz tlustá číslá</t>
  </si>
  <si>
    <t xml:space="preserve"> - všechny hodnoty jsou záporné, řešení je optimální….</t>
  </si>
  <si>
    <t xml:space="preserve"> ---</t>
  </si>
  <si>
    <t>Cij</t>
  </si>
  <si>
    <t>persp</t>
  </si>
  <si>
    <t>5) uděláme novou tabulku s přeneseným materialem</t>
  </si>
  <si>
    <t xml:space="preserve"> - v tomto případě přesouváme 20, protože je to nejmenší odečítaná hodnota</t>
  </si>
  <si>
    <t xml:space="preserve"> - nejnižší hodnota na odečítacích polích se podle známenka přesune u všech polí</t>
  </si>
  <si>
    <t xml:space="preserve"> - střídavě plus a mínus</t>
  </si>
  <si>
    <t xml:space="preserve"> - začíná se od nejméně přijatelné hodnoty u perspektiv "v tomto případě u 1"</t>
  </si>
  <si>
    <t>4) Dantzignův obvod (začíná od hodnoty s "nejhorší" perspektivou" a pokračuje přes obsazená na zpět</t>
  </si>
  <si>
    <t xml:space="preserve"> - jedno číslo je kladné, pro minimalizační úlohu není tento stavi optimální</t>
  </si>
  <si>
    <t xml:space="preserve"> - protože jsou skoro všechny záporný, předpokládáme minimalizačnjí úlohu</t>
  </si>
  <si>
    <t xml:space="preserve"> - je nutné předělat tabulku aby sme se kladné hodnoty zbavily</t>
  </si>
  <si>
    <t xml:space="preserve"> - VJ+Ui - cena = 0</t>
  </si>
  <si>
    <r>
      <t xml:space="preserve">3) u neobsazených polí určímě    </t>
    </r>
    <r>
      <rPr>
        <b/>
        <u/>
        <sz val="11"/>
        <color rgb="FFFFFF00"/>
        <rFont val="Calibri"/>
        <family val="2"/>
        <charset val="238"/>
        <scheme val="minor"/>
      </rPr>
      <t>PERSPEKTIVU</t>
    </r>
  </si>
  <si>
    <t xml:space="preserve"> - VJ+Ui - cena = 0….u obsazených polí…</t>
  </si>
  <si>
    <t xml:space="preserve"> - pole nejvíce obsazené obsadím hodnotou "0"</t>
  </si>
  <si>
    <t>2)test optimality</t>
  </si>
  <si>
    <t xml:space="preserve"> - pokud se rozhodujeme mezi stejnými cenami, lepší je logicky ta, která umožní větší přesun materiálu</t>
  </si>
  <si>
    <t>1) indexovou medotou dopočítát Cj</t>
  </si>
  <si>
    <t xml:space="preserve"> - pokud je žádána hodnota propustnosti u obsazeného pole její hodnota je "to tučný"</t>
  </si>
  <si>
    <t>Z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</si>
</sst>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"/>
  </numFmts>
  <fonts count="63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u/>
      <sz val="11"/>
      <color rgb="FFFF0000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u/>
      <sz val="11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b/>
      <i/>
      <sz val="11"/>
      <color theme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2"/>
      <color indexed="8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u/>
      <sz val="11"/>
      <color theme="10"/>
      <name val="Calibri"/>
      <family val="2"/>
      <charset val="238"/>
    </font>
    <font>
      <u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theme="9" tint="-0.24997711111789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Trebuchet MS"/>
      <family val="2"/>
      <charset val="238"/>
    </font>
    <font>
      <b/>
      <sz val="10"/>
      <name val="Trebuchet MS"/>
      <family val="2"/>
      <charset val="238"/>
    </font>
    <font>
      <vertAlign val="superscript"/>
      <sz val="10"/>
      <name val="Trebuchet MS"/>
      <family val="2"/>
      <charset val="238"/>
    </font>
    <font>
      <sz val="8"/>
      <color indexed="50"/>
      <name val="Small Fonts"/>
      <family val="2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u/>
      <sz val="10"/>
      <color indexed="14"/>
      <name val="Trebuchet MS"/>
      <family val="2"/>
      <charset val="238"/>
    </font>
    <font>
      <i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indexed="23"/>
      <name val="Arial"/>
      <family val="2"/>
      <charset val="238"/>
    </font>
    <font>
      <b/>
      <sz val="1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indexed="10"/>
      <name val="Arial"/>
      <family val="2"/>
      <charset val="238"/>
    </font>
    <font>
      <sz val="10"/>
      <name val="Arial CE"/>
    </font>
    <font>
      <b/>
      <sz val="10"/>
      <name val="Arial CE"/>
      <charset val="238"/>
    </font>
    <font>
      <b/>
      <u/>
      <sz val="12"/>
      <name val="Times New Roman"/>
      <family val="1"/>
      <charset val="238"/>
    </font>
    <font>
      <b/>
      <i/>
      <u/>
      <sz val="10"/>
      <name val="Arial"/>
      <family val="2"/>
      <charset val="238"/>
    </font>
    <font>
      <b/>
      <sz val="12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0"/>
      <color indexed="8"/>
      <name val="Arial CE"/>
    </font>
    <font>
      <b/>
      <sz val="12"/>
      <color indexed="8"/>
      <name val="Times New Roman"/>
      <family val="1"/>
      <charset val="238"/>
    </font>
    <font>
      <u/>
      <sz val="10"/>
      <name val="Arial"/>
      <family val="2"/>
      <charset val="238"/>
    </font>
    <font>
      <sz val="9"/>
      <color rgb="FF92D050"/>
      <name val="Times"/>
      <family val="1"/>
    </font>
    <font>
      <sz val="11"/>
      <color rgb="FFFFFF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1"/>
      <color rgb="FFFFFF00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  <font>
      <b/>
      <sz val="18"/>
      <color theme="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8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 diagonalUp="1" diagonalDown="1">
      <left/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 diagonalUp="1" diagonalDown="1">
      <left style="thin">
        <color indexed="8"/>
      </left>
      <right/>
      <top style="thin">
        <color indexed="8"/>
      </top>
      <bottom style="thin">
        <color indexed="8"/>
      </bottom>
      <diagonal style="thin">
        <color indexed="8"/>
      </diagonal>
    </border>
    <border diagonalUp="1"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 diagonalUp="1" diagonalDown="1">
      <left/>
      <right style="thin">
        <color indexed="8"/>
      </right>
      <top/>
      <bottom style="thin">
        <color indexed="8"/>
      </bottom>
      <diagonal style="thin">
        <color indexed="8"/>
      </diagonal>
    </border>
    <border diagonalUp="1" diagonalDown="1">
      <left/>
      <right/>
      <top/>
      <bottom style="thin">
        <color indexed="8"/>
      </bottom>
      <diagonal style="thin">
        <color indexed="8"/>
      </diagonal>
    </border>
    <border diagonalUp="1" diagonalDown="1">
      <left style="thin">
        <color indexed="8"/>
      </left>
      <right/>
      <top/>
      <bottom style="thin">
        <color indexed="8"/>
      </bottom>
      <diagonal style="thin">
        <color indexed="8"/>
      </diagonal>
    </border>
    <border diagonalUp="1" diagonalDown="1">
      <left/>
      <right style="thin">
        <color indexed="8"/>
      </right>
      <top style="thin">
        <color indexed="8"/>
      </top>
      <bottom/>
      <diagonal style="thin">
        <color indexed="8"/>
      </diagonal>
    </border>
    <border diagonalUp="1" diagonalDown="1">
      <left/>
      <right/>
      <top style="thin">
        <color indexed="8"/>
      </top>
      <bottom/>
      <diagonal style="thin">
        <color indexed="8"/>
      </diagonal>
    </border>
    <border diagonalUp="1" diagonalDown="1">
      <left style="thin">
        <color indexed="8"/>
      </left>
      <right/>
      <top style="thin">
        <color indexed="8"/>
      </top>
      <bottom/>
      <diagonal style="thin">
        <color indexed="8"/>
      </diagonal>
    </border>
    <border>
      <left/>
      <right style="mediumDashDot">
        <color indexed="64"/>
      </right>
      <top style="mediumDashDot">
        <color indexed="64"/>
      </top>
      <bottom style="mediumDashDot">
        <color indexed="64"/>
      </bottom>
      <diagonal/>
    </border>
    <border>
      <left/>
      <right/>
      <top style="mediumDashDot">
        <color indexed="64"/>
      </top>
      <bottom style="mediumDashDot">
        <color indexed="64"/>
      </bottom>
      <diagonal/>
    </border>
    <border>
      <left style="mediumDashDot">
        <color indexed="64"/>
      </left>
      <right/>
      <top style="mediumDashDot">
        <color indexed="64"/>
      </top>
      <bottom style="mediumDashDot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 style="mediumDashDot">
        <color indexed="64"/>
      </right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mediumDashDot">
        <color indexed="64"/>
      </left>
      <right/>
      <top/>
      <bottom style="mediumDashDot">
        <color indexed="64"/>
      </bottom>
      <diagonal/>
    </border>
    <border>
      <left/>
      <right style="mediumDashDot">
        <color indexed="64"/>
      </right>
      <top/>
      <bottom/>
      <diagonal/>
    </border>
    <border>
      <left style="mediumDashDot">
        <color indexed="64"/>
      </left>
      <right/>
      <top/>
      <bottom/>
      <diagonal/>
    </border>
    <border>
      <left/>
      <right style="mediumDashDot">
        <color indexed="64"/>
      </right>
      <top style="mediumDashDot">
        <color indexed="64"/>
      </top>
      <bottom/>
      <diagonal/>
    </border>
    <border>
      <left/>
      <right/>
      <top style="mediumDashDot">
        <color indexed="64"/>
      </top>
      <bottom/>
      <diagonal/>
    </border>
    <border>
      <left/>
      <right style="medium">
        <color indexed="64"/>
      </right>
      <top style="mediumDash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DashDot">
        <color indexed="64"/>
      </top>
      <bottom style="medium">
        <color indexed="64"/>
      </bottom>
      <diagonal/>
    </border>
    <border>
      <left style="mediumDashDot">
        <color indexed="64"/>
      </left>
      <right/>
      <top style="mediumDashDot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23" fillId="0" borderId="0"/>
  </cellStyleXfs>
  <cellXfs count="401">
    <xf numFmtId="0" fontId="0" fillId="0" borderId="0" xfId="0"/>
    <xf numFmtId="0" fontId="0" fillId="0" borderId="0" xfId="0" applyBorder="1"/>
    <xf numFmtId="0" fontId="5" fillId="3" borderId="0" xfId="0" applyFont="1" applyFill="1"/>
    <xf numFmtId="0" fontId="0" fillId="3" borderId="0" xfId="0" applyFill="1"/>
    <xf numFmtId="0" fontId="0" fillId="3" borderId="5" xfId="0" applyFill="1" applyBorder="1"/>
    <xf numFmtId="0" fontId="0" fillId="3" borderId="0" xfId="0" applyFill="1" applyBorder="1"/>
    <xf numFmtId="0" fontId="0" fillId="0" borderId="1" xfId="0" applyFill="1" applyBorder="1" applyAlignment="1">
      <alignment horizontal="center" vertical="center"/>
    </xf>
    <xf numFmtId="0" fontId="4" fillId="3" borderId="0" xfId="0" applyFont="1" applyFill="1"/>
    <xf numFmtId="0" fontId="2" fillId="4" borderId="1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0" fontId="0" fillId="5" borderId="12" xfId="0" applyFill="1" applyBorder="1"/>
    <xf numFmtId="0" fontId="6" fillId="5" borderId="1" xfId="0" applyFont="1" applyFill="1" applyBorder="1" applyAlignment="1">
      <alignment horizontal="center"/>
    </xf>
    <xf numFmtId="0" fontId="0" fillId="5" borderId="0" xfId="0" applyFill="1" applyBorder="1"/>
    <xf numFmtId="0" fontId="9" fillId="3" borderId="0" xfId="0" applyFont="1" applyFill="1"/>
    <xf numFmtId="0" fontId="14" fillId="3" borderId="0" xfId="0" applyFont="1" applyFill="1"/>
    <xf numFmtId="0" fontId="6" fillId="3" borderId="0" xfId="0" applyFont="1" applyFill="1" applyBorder="1"/>
    <xf numFmtId="0" fontId="0" fillId="3" borderId="0" xfId="0" applyFill="1" applyBorder="1" applyAlignment="1">
      <alignment horizontal="center" vertical="center"/>
    </xf>
    <xf numFmtId="0" fontId="2" fillId="3" borderId="0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2" fontId="0" fillId="3" borderId="0" xfId="0" applyNumberFormat="1" applyFill="1"/>
    <xf numFmtId="0" fontId="13" fillId="3" borderId="0" xfId="0" applyFont="1" applyFill="1" applyBorder="1"/>
    <xf numFmtId="0" fontId="3" fillId="3" borderId="0" xfId="0" applyFont="1" applyFill="1"/>
    <xf numFmtId="0" fontId="7" fillId="3" borderId="0" xfId="0" applyFont="1" applyFill="1" applyBorder="1" applyAlignment="1"/>
    <xf numFmtId="0" fontId="8" fillId="3" borderId="0" xfId="0" applyFont="1" applyFill="1" applyBorder="1"/>
    <xf numFmtId="0" fontId="5" fillId="5" borderId="10" xfId="0" applyFont="1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1" xfId="0" applyFill="1" applyBorder="1"/>
    <xf numFmtId="0" fontId="10" fillId="3" borderId="0" xfId="0" applyFont="1" applyFill="1" applyBorder="1"/>
    <xf numFmtId="0" fontId="6" fillId="5" borderId="11" xfId="0" applyFont="1" applyFill="1" applyBorder="1"/>
    <xf numFmtId="0" fontId="6" fillId="5" borderId="12" xfId="0" applyFont="1" applyFill="1" applyBorder="1"/>
    <xf numFmtId="0" fontId="15" fillId="4" borderId="10" xfId="0" applyFont="1" applyFill="1" applyBorder="1"/>
    <xf numFmtId="0" fontId="6" fillId="4" borderId="11" xfId="0" applyFont="1" applyFill="1" applyBorder="1"/>
    <xf numFmtId="0" fontId="6" fillId="4" borderId="12" xfId="0" applyFont="1" applyFill="1" applyBorder="1"/>
    <xf numFmtId="0" fontId="2" fillId="4" borderId="11" xfId="0" applyFont="1" applyFill="1" applyBorder="1"/>
    <xf numFmtId="0" fontId="2" fillId="4" borderId="1" xfId="0" applyFont="1" applyFill="1" applyBorder="1" applyAlignment="1"/>
    <xf numFmtId="0" fontId="12" fillId="4" borderId="1" xfId="0" applyFont="1" applyFill="1" applyBorder="1" applyAlignment="1"/>
    <xf numFmtId="0" fontId="11" fillId="4" borderId="1" xfId="0" applyFont="1" applyFill="1" applyBorder="1"/>
    <xf numFmtId="0" fontId="12" fillId="4" borderId="1" xfId="0" applyFont="1" applyFill="1" applyBorder="1" applyAlignment="1">
      <alignment horizontal="center" wrapText="1"/>
    </xf>
    <xf numFmtId="0" fontId="0" fillId="4" borderId="1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4" fontId="11" fillId="4" borderId="10" xfId="0" applyNumberFormat="1" applyFont="1" applyFill="1" applyBorder="1" applyAlignment="1">
      <alignment horizontal="left"/>
    </xf>
    <xf numFmtId="0" fontId="2" fillId="3" borderId="0" xfId="0" applyFont="1" applyFill="1"/>
    <xf numFmtId="0" fontId="17" fillId="3" borderId="0" xfId="0" applyFont="1" applyFill="1"/>
    <xf numFmtId="0" fontId="18" fillId="3" borderId="0" xfId="0" applyFont="1" applyFill="1"/>
    <xf numFmtId="0" fontId="0" fillId="2" borderId="19" xfId="0" applyFill="1" applyBorder="1" applyAlignment="1">
      <alignment horizontal="center"/>
    </xf>
    <xf numFmtId="0" fontId="19" fillId="3" borderId="0" xfId="0" applyFont="1" applyFill="1"/>
    <xf numFmtId="16" fontId="5" fillId="3" borderId="0" xfId="0" applyNumberFormat="1" applyFont="1" applyFill="1"/>
    <xf numFmtId="0" fontId="5" fillId="3" borderId="0" xfId="0" applyFont="1" applyFill="1" applyBorder="1"/>
    <xf numFmtId="0" fontId="21" fillId="3" borderId="0" xfId="1" applyFill="1" applyAlignment="1" applyProtection="1"/>
    <xf numFmtId="0" fontId="0" fillId="6" borderId="0" xfId="0" applyFill="1"/>
    <xf numFmtId="0" fontId="21" fillId="6" borderId="0" xfId="1" applyFill="1" applyAlignment="1" applyProtection="1"/>
    <xf numFmtId="0" fontId="10" fillId="6" borderId="0" xfId="0" applyFont="1" applyFill="1" applyBorder="1"/>
    <xf numFmtId="0" fontId="6" fillId="6" borderId="0" xfId="0" applyFont="1" applyFill="1"/>
    <xf numFmtId="0" fontId="10" fillId="6" borderId="0" xfId="0" applyFont="1" applyFill="1" applyAlignment="1">
      <alignment horizontal="center"/>
    </xf>
    <xf numFmtId="2" fontId="10" fillId="6" borderId="0" xfId="0" applyNumberFormat="1" applyFont="1" applyFill="1" applyAlignment="1">
      <alignment horizontal="left"/>
    </xf>
    <xf numFmtId="2" fontId="22" fillId="5" borderId="10" xfId="0" applyNumberFormat="1" applyFont="1" applyFill="1" applyBorder="1"/>
    <xf numFmtId="0" fontId="0" fillId="0" borderId="0" xfId="0"/>
    <xf numFmtId="0" fontId="0" fillId="7" borderId="1" xfId="0" applyFill="1" applyBorder="1"/>
    <xf numFmtId="0" fontId="5" fillId="7" borderId="1" xfId="0" applyFont="1" applyFill="1" applyBorder="1"/>
    <xf numFmtId="0" fontId="25" fillId="3" borderId="0" xfId="0" applyFont="1" applyFill="1"/>
    <xf numFmtId="0" fontId="24" fillId="3" borderId="0" xfId="0" applyFont="1" applyFill="1"/>
    <xf numFmtId="0" fontId="23" fillId="3" borderId="0" xfId="0" applyFont="1" applyFill="1"/>
    <xf numFmtId="0" fontId="0" fillId="3" borderId="0" xfId="0" applyFill="1" applyAlignment="1">
      <alignment horizontal="left"/>
    </xf>
    <xf numFmtId="165" fontId="0" fillId="5" borderId="1" xfId="0" applyNumberFormat="1" applyFill="1" applyBorder="1" applyAlignment="1">
      <alignment horizontal="center" vertical="center"/>
    </xf>
    <xf numFmtId="0" fontId="0" fillId="5" borderId="10" xfId="0" applyFill="1" applyBorder="1"/>
    <xf numFmtId="0" fontId="0" fillId="5" borderId="1" xfId="0" applyFill="1" applyBorder="1" applyAlignment="1">
      <alignment horizontal="right"/>
    </xf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16" fillId="3" borderId="0" xfId="0" applyFont="1" applyFill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16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4" fillId="3" borderId="0" xfId="0" applyFont="1" applyFill="1" applyAlignment="1">
      <alignment horizontal="left"/>
    </xf>
    <xf numFmtId="0" fontId="0" fillId="0" borderId="0" xfId="0" applyBorder="1" applyAlignment="1">
      <alignment horizontal="left"/>
    </xf>
    <xf numFmtId="0" fontId="0" fillId="3" borderId="0" xfId="0" applyFill="1" applyBorder="1" applyAlignment="1">
      <alignment horizontal="left"/>
    </xf>
    <xf numFmtId="0" fontId="2" fillId="4" borderId="12" xfId="0" applyFont="1" applyFill="1" applyBorder="1" applyAlignment="1">
      <alignment horizontal="center"/>
    </xf>
    <xf numFmtId="165" fontId="0" fillId="5" borderId="10" xfId="0" applyNumberFormat="1" applyFill="1" applyBorder="1" applyAlignment="1">
      <alignment horizontal="center"/>
    </xf>
    <xf numFmtId="2" fontId="0" fillId="5" borderId="12" xfId="0" applyNumberForma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7" fillId="8" borderId="22" xfId="0" applyFont="1" applyFill="1" applyBorder="1" applyAlignment="1">
      <alignment wrapText="1"/>
    </xf>
    <xf numFmtId="0" fontId="27" fillId="4" borderId="22" xfId="0" applyFont="1" applyFill="1" applyBorder="1" applyAlignment="1">
      <alignment horizontal="center" vertical="center" wrapText="1"/>
    </xf>
    <xf numFmtId="0" fontId="27" fillId="4" borderId="22" xfId="0" applyFont="1" applyFill="1" applyBorder="1" applyAlignment="1">
      <alignment wrapText="1"/>
    </xf>
    <xf numFmtId="0" fontId="8" fillId="0" borderId="0" xfId="2"/>
    <xf numFmtId="0" fontId="27" fillId="0" borderId="0" xfId="2" applyFont="1" applyFill="1" applyBorder="1" applyAlignment="1">
      <alignment wrapText="1"/>
    </xf>
    <xf numFmtId="0" fontId="27" fillId="9" borderId="31" xfId="2" applyFont="1" applyFill="1" applyBorder="1" applyAlignment="1">
      <alignment wrapText="1"/>
    </xf>
    <xf numFmtId="0" fontId="27" fillId="10" borderId="22" xfId="2" applyFont="1" applyFill="1" applyBorder="1" applyAlignment="1">
      <alignment wrapText="1"/>
    </xf>
    <xf numFmtId="0" fontId="27" fillId="8" borderId="23" xfId="2" applyFont="1" applyFill="1" applyBorder="1" applyAlignment="1">
      <alignment wrapText="1"/>
    </xf>
    <xf numFmtId="0" fontId="27" fillId="11" borderId="22" xfId="2" quotePrefix="1" applyFont="1" applyFill="1" applyBorder="1" applyAlignment="1">
      <alignment horizontal="center" wrapText="1"/>
    </xf>
    <xf numFmtId="0" fontId="27" fillId="8" borderId="22" xfId="2" applyFont="1" applyFill="1" applyBorder="1" applyAlignment="1">
      <alignment wrapText="1"/>
    </xf>
    <xf numFmtId="0" fontId="27" fillId="11" borderId="22" xfId="2" applyFont="1" applyFill="1" applyBorder="1" applyAlignment="1">
      <alignment horizontal="center" wrapText="1"/>
    </xf>
    <xf numFmtId="0" fontId="29" fillId="8" borderId="23" xfId="2" applyFont="1" applyFill="1" applyBorder="1" applyAlignment="1">
      <alignment horizontal="right" wrapText="1"/>
    </xf>
    <xf numFmtId="0" fontId="29" fillId="8" borderId="22" xfId="2" applyFont="1" applyFill="1" applyBorder="1" applyAlignment="1">
      <alignment horizontal="right" wrapText="1"/>
    </xf>
    <xf numFmtId="0" fontId="8" fillId="0" borderId="0" xfId="2" applyFill="1" applyBorder="1"/>
    <xf numFmtId="0" fontId="8" fillId="0" borderId="0" xfId="2" applyFill="1"/>
    <xf numFmtId="0" fontId="27" fillId="9" borderId="31" xfId="2" applyFont="1" applyFill="1" applyBorder="1" applyAlignment="1">
      <alignment horizontal="center" vertical="center" wrapText="1"/>
    </xf>
    <xf numFmtId="0" fontId="27" fillId="9" borderId="22" xfId="2" applyFont="1" applyFill="1" applyBorder="1" applyAlignment="1">
      <alignment horizontal="center" vertical="center" wrapText="1"/>
    </xf>
    <xf numFmtId="0" fontId="27" fillId="9" borderId="22" xfId="2" applyFont="1" applyFill="1" applyBorder="1" applyAlignment="1">
      <alignment wrapText="1"/>
    </xf>
    <xf numFmtId="0" fontId="30" fillId="9" borderId="22" xfId="2" applyFont="1" applyFill="1" applyBorder="1" applyAlignment="1">
      <alignment horizontal="center" vertical="center" wrapText="1"/>
    </xf>
    <xf numFmtId="0" fontId="8" fillId="11" borderId="0" xfId="2" applyFill="1"/>
    <xf numFmtId="0" fontId="31" fillId="11" borderId="0" xfId="2" applyFont="1" applyFill="1"/>
    <xf numFmtId="0" fontId="32" fillId="11" borderId="0" xfId="2" applyFont="1" applyFill="1"/>
    <xf numFmtId="0" fontId="29" fillId="0" borderId="22" xfId="2" applyFont="1" applyFill="1" applyBorder="1" applyAlignment="1">
      <alignment horizontal="right" wrapText="1"/>
    </xf>
    <xf numFmtId="0" fontId="8" fillId="10" borderId="0" xfId="2" applyFill="1"/>
    <xf numFmtId="0" fontId="33" fillId="10" borderId="0" xfId="2" applyFont="1" applyFill="1"/>
    <xf numFmtId="0" fontId="8" fillId="12" borderId="22" xfId="2" applyFill="1" applyBorder="1"/>
    <xf numFmtId="0" fontId="8" fillId="9" borderId="22" xfId="2" applyFill="1" applyBorder="1"/>
    <xf numFmtId="0" fontId="27" fillId="12" borderId="22" xfId="2" applyFont="1" applyFill="1" applyBorder="1" applyAlignment="1">
      <alignment wrapText="1"/>
    </xf>
    <xf numFmtId="0" fontId="27" fillId="8" borderId="22" xfId="2" quotePrefix="1" applyFont="1" applyFill="1" applyBorder="1" applyAlignment="1">
      <alignment horizontal="center" wrapText="1"/>
    </xf>
    <xf numFmtId="0" fontId="27" fillId="8" borderId="22" xfId="2" applyFont="1" applyFill="1" applyBorder="1" applyAlignment="1">
      <alignment horizontal="center" wrapText="1"/>
    </xf>
    <xf numFmtId="0" fontId="29" fillId="8" borderId="26" xfId="2" applyFont="1" applyFill="1" applyBorder="1" applyAlignment="1">
      <alignment horizontal="right" wrapText="1"/>
    </xf>
    <xf numFmtId="0" fontId="27" fillId="8" borderId="26" xfId="2" applyFont="1" applyFill="1" applyBorder="1" applyAlignment="1">
      <alignment wrapText="1"/>
    </xf>
    <xf numFmtId="0" fontId="27" fillId="10" borderId="22" xfId="2" applyFont="1" applyFill="1" applyBorder="1" applyAlignment="1">
      <alignment horizontal="center" vertical="center" wrapText="1"/>
    </xf>
    <xf numFmtId="0" fontId="28" fillId="12" borderId="24" xfId="2" applyFont="1" applyFill="1" applyBorder="1" applyAlignment="1">
      <alignment horizontal="center" wrapText="1"/>
    </xf>
    <xf numFmtId="0" fontId="28" fillId="12" borderId="23" xfId="2" applyFont="1" applyFill="1" applyBorder="1" applyAlignment="1">
      <alignment horizontal="center" wrapText="1"/>
    </xf>
    <xf numFmtId="0" fontId="34" fillId="12" borderId="24" xfId="2" applyFont="1" applyFill="1" applyBorder="1" applyAlignment="1">
      <alignment horizontal="center" wrapText="1"/>
    </xf>
    <xf numFmtId="0" fontId="28" fillId="12" borderId="36" xfId="2" applyFont="1" applyFill="1" applyBorder="1" applyAlignment="1">
      <alignment horizontal="center" wrapText="1"/>
    </xf>
    <xf numFmtId="0" fontId="28" fillId="12" borderId="37" xfId="2" applyFont="1" applyFill="1" applyBorder="1" applyAlignment="1">
      <alignment horizontal="center" wrapText="1"/>
    </xf>
    <xf numFmtId="0" fontId="28" fillId="10" borderId="24" xfId="2" applyFont="1" applyFill="1" applyBorder="1" applyAlignment="1">
      <alignment horizontal="center" wrapText="1"/>
    </xf>
    <xf numFmtId="0" fontId="28" fillId="10" borderId="23" xfId="2" applyFont="1" applyFill="1" applyBorder="1" applyAlignment="1">
      <alignment horizontal="center" wrapText="1"/>
    </xf>
    <xf numFmtId="0" fontId="28" fillId="10" borderId="36" xfId="2" applyFont="1" applyFill="1" applyBorder="1" applyAlignment="1">
      <alignment horizontal="center" wrapText="1"/>
    </xf>
    <xf numFmtId="0" fontId="28" fillId="10" borderId="37" xfId="2" applyFont="1" applyFill="1" applyBorder="1" applyAlignment="1">
      <alignment horizontal="center" wrapText="1"/>
    </xf>
    <xf numFmtId="0" fontId="28" fillId="12" borderId="22" xfId="2" applyFont="1" applyFill="1" applyBorder="1" applyAlignment="1">
      <alignment horizontal="center" wrapText="1"/>
    </xf>
    <xf numFmtId="0" fontId="28" fillId="9" borderId="22" xfId="2" applyFont="1" applyFill="1" applyBorder="1" applyAlignment="1">
      <alignment horizontal="center" wrapText="1"/>
    </xf>
    <xf numFmtId="0" fontId="27" fillId="8" borderId="38" xfId="2" applyFont="1" applyFill="1" applyBorder="1" applyAlignment="1">
      <alignment wrapText="1"/>
    </xf>
    <xf numFmtId="0" fontId="27" fillId="8" borderId="38" xfId="2" applyFont="1" applyFill="1" applyBorder="1" applyAlignment="1">
      <alignment horizontal="center" wrapText="1"/>
    </xf>
    <xf numFmtId="0" fontId="27" fillId="8" borderId="38" xfId="2" quotePrefix="1" applyFont="1" applyFill="1" applyBorder="1" applyAlignment="1">
      <alignment horizontal="center" wrapText="1"/>
    </xf>
    <xf numFmtId="0" fontId="28" fillId="9" borderId="26" xfId="2" applyFont="1" applyFill="1" applyBorder="1" applyAlignment="1">
      <alignment horizontal="center" wrapText="1"/>
    </xf>
    <xf numFmtId="0" fontId="29" fillId="8" borderId="38" xfId="2" applyFont="1" applyFill="1" applyBorder="1" applyAlignment="1">
      <alignment horizontal="right" wrapText="1"/>
    </xf>
    <xf numFmtId="0" fontId="28" fillId="9" borderId="25" xfId="2" applyFont="1" applyFill="1" applyBorder="1" applyAlignment="1">
      <alignment horizontal="center" wrapText="1"/>
    </xf>
    <xf numFmtId="0" fontId="34" fillId="12" borderId="22" xfId="2" applyFont="1" applyFill="1" applyBorder="1" applyAlignment="1">
      <alignment horizontal="center" wrapText="1"/>
    </xf>
    <xf numFmtId="0" fontId="28" fillId="9" borderId="24" xfId="2" applyFont="1" applyFill="1" applyBorder="1" applyAlignment="1">
      <alignment horizontal="center" wrapText="1"/>
    </xf>
    <xf numFmtId="0" fontId="27" fillId="8" borderId="39" xfId="2" applyFont="1" applyFill="1" applyBorder="1" applyAlignment="1">
      <alignment wrapText="1"/>
    </xf>
    <xf numFmtId="0" fontId="27" fillId="8" borderId="40" xfId="2" quotePrefix="1" applyFont="1" applyFill="1" applyBorder="1" applyAlignment="1">
      <alignment horizontal="center" wrapText="1"/>
    </xf>
    <xf numFmtId="0" fontId="27" fillId="8" borderId="41" xfId="2" applyFont="1" applyFill="1" applyBorder="1" applyAlignment="1">
      <alignment horizontal="center" wrapText="1"/>
    </xf>
    <xf numFmtId="0" fontId="27" fillId="8" borderId="37" xfId="2" applyFont="1" applyFill="1" applyBorder="1" applyAlignment="1">
      <alignment wrapText="1"/>
    </xf>
    <xf numFmtId="0" fontId="29" fillId="8" borderId="42" xfId="2" applyFont="1" applyFill="1" applyBorder="1" applyAlignment="1">
      <alignment horizontal="right" wrapText="1"/>
    </xf>
    <xf numFmtId="0" fontId="27" fillId="8" borderId="43" xfId="2" applyFont="1" applyFill="1" applyBorder="1" applyAlignment="1">
      <alignment wrapText="1"/>
    </xf>
    <xf numFmtId="0" fontId="27" fillId="8" borderId="44" xfId="2" applyFont="1" applyFill="1" applyBorder="1" applyAlignment="1">
      <alignment wrapText="1"/>
    </xf>
    <xf numFmtId="0" fontId="29" fillId="8" borderId="37" xfId="2" applyFont="1" applyFill="1" applyBorder="1" applyAlignment="1">
      <alignment horizontal="right" wrapText="1"/>
    </xf>
    <xf numFmtId="0" fontId="28" fillId="10" borderId="28" xfId="2" applyFont="1" applyFill="1" applyBorder="1" applyAlignment="1">
      <alignment horizontal="center" vertical="center" wrapText="1"/>
    </xf>
    <xf numFmtId="0" fontId="28" fillId="10" borderId="27" xfId="2" applyFont="1" applyFill="1" applyBorder="1" applyAlignment="1">
      <alignment horizontal="center" vertical="center" wrapText="1"/>
    </xf>
    <xf numFmtId="0" fontId="28" fillId="10" borderId="36" xfId="2" applyFont="1" applyFill="1" applyBorder="1" applyAlignment="1">
      <alignment horizontal="center" vertical="center" wrapText="1"/>
    </xf>
    <xf numFmtId="0" fontId="28" fillId="10" borderId="37" xfId="2" applyFont="1" applyFill="1" applyBorder="1" applyAlignment="1">
      <alignment horizontal="center" vertical="center" wrapText="1"/>
    </xf>
    <xf numFmtId="0" fontId="35" fillId="0" borderId="0" xfId="2" applyFont="1"/>
    <xf numFmtId="0" fontId="11" fillId="0" borderId="0" xfId="2" applyFont="1"/>
    <xf numFmtId="0" fontId="8" fillId="0" borderId="0" xfId="2" applyFont="1"/>
    <xf numFmtId="0" fontId="36" fillId="0" borderId="0" xfId="2" applyFont="1"/>
    <xf numFmtId="0" fontId="37" fillId="0" borderId="0" xfId="2" applyFont="1"/>
    <xf numFmtId="0" fontId="29" fillId="13" borderId="22" xfId="0" applyFont="1" applyFill="1" applyBorder="1" applyAlignment="1">
      <alignment horizontal="right" wrapText="1"/>
    </xf>
    <xf numFmtId="0" fontId="0" fillId="14" borderId="22" xfId="0" applyFill="1" applyBorder="1"/>
    <xf numFmtId="0" fontId="27" fillId="15" borderId="22" xfId="0" applyFont="1" applyFill="1" applyBorder="1" applyAlignment="1">
      <alignment horizontal="center" wrapText="1"/>
    </xf>
    <xf numFmtId="0" fontId="27" fillId="15" borderId="22" xfId="0" quotePrefix="1" applyFont="1" applyFill="1" applyBorder="1" applyAlignment="1">
      <alignment horizontal="center" wrapText="1"/>
    </xf>
    <xf numFmtId="0" fontId="38" fillId="0" borderId="0" xfId="0" applyFont="1" applyFill="1"/>
    <xf numFmtId="0" fontId="39" fillId="0" borderId="0" xfId="0" applyFont="1"/>
    <xf numFmtId="0" fontId="39" fillId="2" borderId="0" xfId="0" applyFont="1" applyFill="1"/>
    <xf numFmtId="0" fontId="40" fillId="2" borderId="0" xfId="0" applyFont="1" applyFill="1"/>
    <xf numFmtId="0" fontId="8" fillId="0" borderId="6" xfId="2" applyFill="1" applyBorder="1"/>
    <xf numFmtId="0" fontId="8" fillId="0" borderId="0" xfId="2" applyBorder="1"/>
    <xf numFmtId="0" fontId="8" fillId="0" borderId="32" xfId="2" applyBorder="1"/>
    <xf numFmtId="0" fontId="0" fillId="0" borderId="0" xfId="0" applyFill="1"/>
    <xf numFmtId="0" fontId="8" fillId="0" borderId="45" xfId="2" applyBorder="1"/>
    <xf numFmtId="0" fontId="8" fillId="0" borderId="46" xfId="2" applyBorder="1"/>
    <xf numFmtId="0" fontId="8" fillId="0" borderId="47" xfId="2" applyBorder="1"/>
    <xf numFmtId="0" fontId="8" fillId="0" borderId="31" xfId="2" applyBorder="1"/>
    <xf numFmtId="0" fontId="45" fillId="0" borderId="0" xfId="2" applyFont="1" applyFill="1" applyBorder="1" applyAlignment="1">
      <alignment horizontal="center"/>
    </xf>
    <xf numFmtId="0" fontId="46" fillId="0" borderId="0" xfId="2" applyFont="1" applyFill="1" applyBorder="1"/>
    <xf numFmtId="0" fontId="45" fillId="0" borderId="48" xfId="2" applyFont="1" applyBorder="1" applyAlignment="1">
      <alignment horizontal="center"/>
    </xf>
    <xf numFmtId="0" fontId="45" fillId="0" borderId="49" xfId="2" applyFont="1" applyBorder="1"/>
    <xf numFmtId="0" fontId="45" fillId="0" borderId="50" xfId="2" applyFont="1" applyBorder="1" applyAlignment="1">
      <alignment horizontal="center" wrapText="1"/>
    </xf>
    <xf numFmtId="0" fontId="45" fillId="0" borderId="51" xfId="2" applyFont="1" applyBorder="1"/>
    <xf numFmtId="0" fontId="45" fillId="16" borderId="0" xfId="2" applyFont="1" applyFill="1" applyBorder="1" applyAlignment="1">
      <alignment horizontal="center"/>
    </xf>
    <xf numFmtId="0" fontId="45" fillId="0" borderId="51" xfId="2" applyFont="1" applyFill="1" applyBorder="1" applyAlignment="1">
      <alignment horizontal="center" wrapText="1"/>
    </xf>
    <xf numFmtId="0" fontId="45" fillId="0" borderId="0" xfId="2" applyFont="1" applyBorder="1" applyAlignment="1">
      <alignment horizontal="center"/>
    </xf>
    <xf numFmtId="0" fontId="45" fillId="0" borderId="0" xfId="2" applyFont="1" applyBorder="1"/>
    <xf numFmtId="0" fontId="47" fillId="0" borderId="0" xfId="2" applyFont="1"/>
    <xf numFmtId="0" fontId="45" fillId="0" borderId="0" xfId="2" applyFont="1" applyFill="1" applyBorder="1"/>
    <xf numFmtId="0" fontId="8" fillId="16" borderId="0" xfId="2" applyFill="1"/>
    <xf numFmtId="0" fontId="8" fillId="17" borderId="0" xfId="2" applyFill="1"/>
    <xf numFmtId="0" fontId="45" fillId="0" borderId="0" xfId="2" applyFont="1" applyFill="1" applyBorder="1" applyAlignment="1">
      <alignment horizontal="center" wrapText="1"/>
    </xf>
    <xf numFmtId="0" fontId="8" fillId="0" borderId="52" xfId="2" applyBorder="1"/>
    <xf numFmtId="0" fontId="8" fillId="0" borderId="53" xfId="2" applyBorder="1"/>
    <xf numFmtId="0" fontId="8" fillId="0" borderId="54" xfId="2" applyFill="1" applyBorder="1"/>
    <xf numFmtId="0" fontId="8" fillId="9" borderId="54" xfId="2" applyFill="1" applyBorder="1"/>
    <xf numFmtId="0" fontId="8" fillId="0" borderId="55" xfId="2" applyBorder="1"/>
    <xf numFmtId="0" fontId="8" fillId="0" borderId="56" xfId="2" applyBorder="1"/>
    <xf numFmtId="0" fontId="45" fillId="0" borderId="57" xfId="2" applyFont="1" applyBorder="1" applyAlignment="1">
      <alignment horizontal="center" wrapText="1"/>
    </xf>
    <xf numFmtId="0" fontId="8" fillId="0" borderId="58" xfId="2" applyBorder="1"/>
    <xf numFmtId="0" fontId="8" fillId="0" borderId="59" xfId="2" applyBorder="1"/>
    <xf numFmtId="0" fontId="8" fillId="9" borderId="31" xfId="2" applyFill="1" applyBorder="1"/>
    <xf numFmtId="0" fontId="8" fillId="0" borderId="60" xfId="2" applyBorder="1"/>
    <xf numFmtId="0" fontId="45" fillId="0" borderId="61" xfId="2" applyFont="1" applyBorder="1" applyAlignment="1">
      <alignment horizontal="center" wrapText="1"/>
    </xf>
    <xf numFmtId="0" fontId="8" fillId="11" borderId="58" xfId="2" applyFill="1" applyBorder="1"/>
    <xf numFmtId="0" fontId="8" fillId="11" borderId="0" xfId="2" applyFill="1" applyBorder="1"/>
    <xf numFmtId="0" fontId="8" fillId="9" borderId="58" xfId="2" applyFill="1" applyBorder="1"/>
    <xf numFmtId="0" fontId="8" fillId="9" borderId="0" xfId="2" applyFill="1" applyBorder="1"/>
    <xf numFmtId="0" fontId="8" fillId="0" borderId="62" xfId="2" applyBorder="1"/>
    <xf numFmtId="0" fontId="8" fillId="0" borderId="63" xfId="2" applyBorder="1"/>
    <xf numFmtId="0" fontId="8" fillId="9" borderId="64" xfId="2" applyFill="1" applyBorder="1"/>
    <xf numFmtId="0" fontId="45" fillId="0" borderId="61" xfId="2" applyFont="1" applyBorder="1"/>
    <xf numFmtId="0" fontId="8" fillId="0" borderId="65" xfId="2" applyBorder="1"/>
    <xf numFmtId="0" fontId="8" fillId="0" borderId="66" xfId="2" applyBorder="1"/>
    <xf numFmtId="0" fontId="8" fillId="0" borderId="67" xfId="2" applyBorder="1"/>
    <xf numFmtId="0" fontId="48" fillId="0" borderId="68" xfId="2" applyFont="1" applyBorder="1"/>
    <xf numFmtId="0" fontId="8" fillId="11" borderId="69" xfId="2" applyFill="1" applyBorder="1"/>
    <xf numFmtId="0" fontId="8" fillId="11" borderId="70" xfId="2" applyFill="1" applyBorder="1"/>
    <xf numFmtId="0" fontId="35" fillId="11" borderId="70" xfId="2" applyFont="1" applyFill="1" applyBorder="1"/>
    <xf numFmtId="0" fontId="8" fillId="0" borderId="70" xfId="2" applyBorder="1"/>
    <xf numFmtId="0" fontId="8" fillId="0" borderId="71" xfId="2" applyBorder="1"/>
    <xf numFmtId="0" fontId="8" fillId="0" borderId="72" xfId="2" applyBorder="1"/>
    <xf numFmtId="0" fontId="35" fillId="0" borderId="0" xfId="2" applyFont="1" applyBorder="1"/>
    <xf numFmtId="0" fontId="8" fillId="0" borderId="73" xfId="2" applyBorder="1"/>
    <xf numFmtId="0" fontId="8" fillId="11" borderId="72" xfId="2" applyFill="1" applyBorder="1"/>
    <xf numFmtId="0" fontId="35" fillId="11" borderId="0" xfId="2" applyFont="1" applyFill="1" applyBorder="1"/>
    <xf numFmtId="0" fontId="8" fillId="0" borderId="74" xfId="2" applyBorder="1"/>
    <xf numFmtId="0" fontId="8" fillId="0" borderId="75" xfId="2" applyBorder="1"/>
    <xf numFmtId="0" fontId="35" fillId="0" borderId="75" xfId="2" applyFont="1" applyBorder="1"/>
    <xf numFmtId="0" fontId="45" fillId="0" borderId="76" xfId="2" applyFont="1" applyBorder="1" applyAlignment="1">
      <alignment horizontal="center" wrapText="1"/>
    </xf>
    <xf numFmtId="0" fontId="45" fillId="0" borderId="77" xfId="2" applyFont="1" applyBorder="1" applyAlignment="1">
      <alignment horizontal="center" wrapText="1"/>
    </xf>
    <xf numFmtId="0" fontId="8" fillId="0" borderId="78" xfId="2" applyBorder="1"/>
    <xf numFmtId="0" fontId="35" fillId="11" borderId="0" xfId="2" applyFont="1" applyFill="1"/>
    <xf numFmtId="0" fontId="49" fillId="0" borderId="0" xfId="2" applyFont="1"/>
    <xf numFmtId="0" fontId="11" fillId="11" borderId="0" xfId="2" applyFont="1" applyFill="1"/>
    <xf numFmtId="0" fontId="24" fillId="11" borderId="0" xfId="3" applyFont="1" applyFill="1"/>
    <xf numFmtId="0" fontId="23" fillId="0" borderId="0" xfId="3"/>
    <xf numFmtId="0" fontId="23" fillId="0" borderId="0" xfId="3" applyFont="1"/>
    <xf numFmtId="0" fontId="50" fillId="11" borderId="0" xfId="3" applyFont="1" applyFill="1"/>
    <xf numFmtId="0" fontId="50" fillId="0" borderId="0" xfId="3" applyFont="1"/>
    <xf numFmtId="0" fontId="51" fillId="0" borderId="0" xfId="3" applyFont="1"/>
    <xf numFmtId="0" fontId="52" fillId="0" borderId="0" xfId="3" applyFont="1"/>
    <xf numFmtId="0" fontId="52" fillId="0" borderId="0" xfId="3" applyFont="1" applyFill="1"/>
    <xf numFmtId="0" fontId="53" fillId="0" borderId="48" xfId="3" applyFont="1" applyBorder="1" applyAlignment="1">
      <alignment horizontal="center"/>
    </xf>
    <xf numFmtId="0" fontId="53" fillId="0" borderId="49" xfId="3" applyFont="1" applyBorder="1"/>
    <xf numFmtId="0" fontId="53" fillId="0" borderId="50" xfId="3" applyFont="1" applyBorder="1" applyAlignment="1">
      <alignment horizontal="center" wrapText="1"/>
    </xf>
    <xf numFmtId="0" fontId="53" fillId="0" borderId="51" xfId="3" applyFont="1" applyBorder="1"/>
    <xf numFmtId="0" fontId="54" fillId="0" borderId="0" xfId="3" applyFont="1"/>
    <xf numFmtId="0" fontId="55" fillId="0" borderId="0" xfId="2" applyFont="1"/>
    <xf numFmtId="165" fontId="10" fillId="6" borderId="0" xfId="0" applyNumberFormat="1" applyFont="1" applyFill="1" applyAlignment="1">
      <alignment horizontal="left"/>
    </xf>
    <xf numFmtId="0" fontId="0" fillId="4" borderId="12" xfId="0" applyFill="1" applyBorder="1"/>
    <xf numFmtId="0" fontId="4" fillId="2" borderId="12" xfId="0" applyFont="1" applyFill="1" applyBorder="1" applyAlignment="1">
      <alignment horizontal="center"/>
    </xf>
    <xf numFmtId="0" fontId="14" fillId="18" borderId="0" xfId="0" applyFont="1" applyFill="1"/>
    <xf numFmtId="0" fontId="0" fillId="18" borderId="0" xfId="0" applyFill="1"/>
    <xf numFmtId="0" fontId="26" fillId="4" borderId="79" xfId="0" applyFont="1" applyFill="1" applyBorder="1"/>
    <xf numFmtId="0" fontId="56" fillId="20" borderId="31" xfId="0" applyFont="1" applyFill="1" applyBorder="1"/>
    <xf numFmtId="0" fontId="56" fillId="20" borderId="31" xfId="0" applyFont="1" applyFill="1" applyBorder="1" applyAlignment="1">
      <alignment wrapText="1"/>
    </xf>
    <xf numFmtId="0" fontId="56" fillId="20" borderId="31" xfId="0" applyFont="1" applyFill="1" applyBorder="1" applyAlignment="1">
      <alignment horizontal="left" wrapText="1"/>
    </xf>
    <xf numFmtId="0" fontId="0" fillId="0" borderId="0" xfId="0" applyAlignment="1">
      <alignment horizontal="center" vertical="center"/>
    </xf>
    <xf numFmtId="0" fontId="0" fillId="21" borderId="0" xfId="0" applyFill="1" applyAlignment="1">
      <alignment horizontal="center" vertical="center"/>
    </xf>
    <xf numFmtId="0" fontId="57" fillId="21" borderId="0" xfId="0" applyFont="1" applyFill="1" applyAlignment="1">
      <alignment horizontal="center" vertical="center"/>
    </xf>
    <xf numFmtId="0" fontId="57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34" xfId="0" applyFill="1" applyBorder="1" applyAlignment="1">
      <alignment horizontal="center" vertical="center"/>
    </xf>
    <xf numFmtId="0" fontId="42" fillId="2" borderId="80" xfId="0" applyFont="1" applyFill="1" applyBorder="1" applyAlignment="1">
      <alignment horizontal="center" vertical="center"/>
    </xf>
    <xf numFmtId="0" fontId="0" fillId="5" borderId="80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0" fillId="2" borderId="8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3" fillId="2" borderId="0" xfId="0" applyFont="1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3" fillId="2" borderId="0" xfId="0" quotePrefix="1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42" fillId="2" borderId="0" xfId="0" applyFont="1" applyFill="1" applyAlignment="1">
      <alignment horizontal="center" vertical="center"/>
    </xf>
    <xf numFmtId="0" fontId="42" fillId="2" borderId="0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58" fillId="2" borderId="34" xfId="0" applyFont="1" applyFill="1" applyBorder="1" applyAlignment="1">
      <alignment horizontal="center" vertical="center"/>
    </xf>
    <xf numFmtId="0" fontId="44" fillId="2" borderId="80" xfId="0" applyFont="1" applyFill="1" applyBorder="1" applyAlignment="1">
      <alignment horizontal="center" vertical="center"/>
    </xf>
    <xf numFmtId="0" fontId="58" fillId="2" borderId="8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43" fillId="2" borderId="0" xfId="0" applyFont="1" applyFill="1" applyBorder="1" applyAlignment="1">
      <alignment horizontal="center" vertical="center"/>
    </xf>
    <xf numFmtId="0" fontId="43" fillId="2" borderId="0" xfId="0" quotePrefix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58" fillId="2" borderId="6" xfId="0" applyFont="1" applyFill="1" applyBorder="1" applyAlignment="1">
      <alignment horizontal="center" vertical="center"/>
    </xf>
    <xf numFmtId="0" fontId="44" fillId="2" borderId="0" xfId="0" applyFont="1" applyFill="1" applyBorder="1" applyAlignment="1">
      <alignment horizontal="center" vertical="center"/>
    </xf>
    <xf numFmtId="0" fontId="58" fillId="2" borderId="0" xfId="0" applyFont="1" applyFill="1" applyAlignment="1">
      <alignment horizontal="center" vertical="center"/>
    </xf>
    <xf numFmtId="0" fontId="44" fillId="2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57" fillId="21" borderId="5" xfId="0" applyFont="1" applyFill="1" applyBorder="1" applyAlignment="1">
      <alignment horizontal="center" vertical="center"/>
    </xf>
    <xf numFmtId="0" fontId="57" fillId="25" borderId="0" xfId="0" applyFont="1" applyFill="1" applyAlignment="1">
      <alignment horizontal="center" vertical="center"/>
    </xf>
    <xf numFmtId="0" fontId="57" fillId="21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2" fillId="26" borderId="0" xfId="0" applyFont="1" applyFill="1" applyAlignment="1">
      <alignment horizontal="left" vertical="center"/>
    </xf>
    <xf numFmtId="0" fontId="61" fillId="26" borderId="0" xfId="0" applyFont="1" applyFill="1" applyAlignment="1">
      <alignment horizontal="left" vertical="center"/>
    </xf>
    <xf numFmtId="0" fontId="0" fillId="26" borderId="0" xfId="0" applyFill="1" applyAlignment="1">
      <alignment horizontal="center" vertical="center"/>
    </xf>
    <xf numFmtId="0" fontId="3" fillId="26" borderId="0" xfId="0" applyFont="1" applyFill="1" applyAlignment="1">
      <alignment horizontal="left" vertical="center"/>
    </xf>
    <xf numFmtId="0" fontId="0" fillId="26" borderId="0" xfId="0" applyFill="1"/>
    <xf numFmtId="0" fontId="0" fillId="19" borderId="34" xfId="0" applyFill="1" applyBorder="1" applyAlignment="1">
      <alignment horizontal="center" vertical="center"/>
    </xf>
    <xf numFmtId="0" fontId="0" fillId="19" borderId="80" xfId="0" applyFill="1" applyBorder="1" applyAlignment="1">
      <alignment horizontal="center" vertical="center"/>
    </xf>
    <xf numFmtId="0" fontId="0" fillId="19" borderId="33" xfId="0" applyFill="1" applyBorder="1" applyAlignment="1">
      <alignment horizontal="center" vertical="center"/>
    </xf>
    <xf numFmtId="0" fontId="0" fillId="19" borderId="5" xfId="0" applyFill="1" applyBorder="1" applyAlignment="1">
      <alignment horizontal="center" vertical="center"/>
    </xf>
    <xf numFmtId="0" fontId="0" fillId="19" borderId="3" xfId="0" applyFill="1" applyBorder="1" applyAlignment="1">
      <alignment horizontal="center" vertical="center"/>
    </xf>
    <xf numFmtId="0" fontId="0" fillId="19" borderId="6" xfId="0" applyFill="1" applyBorder="1" applyAlignment="1">
      <alignment horizontal="center" vertical="center"/>
    </xf>
    <xf numFmtId="0" fontId="59" fillId="19" borderId="0" xfId="0" applyFont="1" applyFill="1" applyBorder="1" applyAlignment="1">
      <alignment horizontal="center" vertical="center"/>
    </xf>
    <xf numFmtId="0" fontId="0" fillId="6" borderId="0" xfId="0" applyFont="1" applyFill="1"/>
    <xf numFmtId="0" fontId="9" fillId="6" borderId="81" xfId="0" applyFont="1" applyFill="1" applyBorder="1" applyAlignment="1">
      <alignment horizontal="center" vertical="center"/>
    </xf>
    <xf numFmtId="0" fontId="1" fillId="6" borderId="49" xfId="0" applyFont="1" applyFill="1" applyBorder="1" applyAlignment="1">
      <alignment horizontal="center" vertical="center"/>
    </xf>
    <xf numFmtId="0" fontId="58" fillId="6" borderId="49" xfId="0" applyFont="1" applyFill="1" applyBorder="1" applyAlignment="1">
      <alignment horizontal="center" vertical="center"/>
    </xf>
    <xf numFmtId="0" fontId="28" fillId="0" borderId="0" xfId="2" applyFont="1" applyFill="1" applyBorder="1" applyAlignment="1">
      <alignment horizontal="center" wrapText="1"/>
    </xf>
    <xf numFmtId="0" fontId="28" fillId="9" borderId="25" xfId="2" applyFont="1" applyFill="1" applyBorder="1" applyAlignment="1">
      <alignment horizontal="center" wrapText="1"/>
    </xf>
    <xf numFmtId="0" fontId="28" fillId="9" borderId="26" xfId="2" applyFont="1" applyFill="1" applyBorder="1" applyAlignment="1">
      <alignment horizontal="center" wrapText="1"/>
    </xf>
    <xf numFmtId="0" fontId="28" fillId="9" borderId="31" xfId="2" applyFont="1" applyFill="1" applyBorder="1" applyAlignment="1">
      <alignment horizontal="center" wrapText="1"/>
    </xf>
    <xf numFmtId="0" fontId="28" fillId="10" borderId="23" xfId="2" applyFont="1" applyFill="1" applyBorder="1" applyAlignment="1">
      <alignment horizontal="center" wrapText="1"/>
    </xf>
    <xf numFmtId="0" fontId="28" fillId="10" borderId="24" xfId="2" applyFont="1" applyFill="1" applyBorder="1" applyAlignment="1">
      <alignment horizontal="center" wrapText="1"/>
    </xf>
    <xf numFmtId="0" fontId="28" fillId="10" borderId="35" xfId="2" applyFont="1" applyFill="1" applyBorder="1" applyAlignment="1">
      <alignment horizontal="center" wrapText="1"/>
    </xf>
    <xf numFmtId="0" fontId="28" fillId="10" borderId="23" xfId="2" applyFont="1" applyFill="1" applyBorder="1" applyAlignment="1">
      <alignment horizontal="center" vertical="center" wrapText="1"/>
    </xf>
    <xf numFmtId="0" fontId="28" fillId="10" borderId="24" xfId="2" applyFont="1" applyFill="1" applyBorder="1" applyAlignment="1">
      <alignment horizontal="center" vertical="center" wrapText="1"/>
    </xf>
    <xf numFmtId="0" fontId="28" fillId="10" borderId="35" xfId="2" applyFont="1" applyFill="1" applyBorder="1" applyAlignment="1">
      <alignment horizontal="center" vertical="center" wrapText="1"/>
    </xf>
    <xf numFmtId="0" fontId="28" fillId="12" borderId="23" xfId="2" applyFont="1" applyFill="1" applyBorder="1" applyAlignment="1">
      <alignment horizontal="center" wrapText="1"/>
    </xf>
    <xf numFmtId="0" fontId="28" fillId="12" borderId="24" xfId="2" applyFont="1" applyFill="1" applyBorder="1" applyAlignment="1">
      <alignment horizontal="center" wrapText="1"/>
    </xf>
    <xf numFmtId="0" fontId="28" fillId="12" borderId="25" xfId="2" applyFont="1" applyFill="1" applyBorder="1" applyAlignment="1">
      <alignment horizontal="center" wrapText="1"/>
    </xf>
    <xf numFmtId="0" fontId="28" fillId="12" borderId="26" xfId="2" applyFont="1" applyFill="1" applyBorder="1" applyAlignment="1">
      <alignment horizontal="center" wrapText="1"/>
    </xf>
    <xf numFmtId="0" fontId="34" fillId="12" borderId="25" xfId="2" applyFont="1" applyFill="1" applyBorder="1" applyAlignment="1">
      <alignment horizontal="center" wrapText="1"/>
    </xf>
    <xf numFmtId="0" fontId="34" fillId="12" borderId="26" xfId="2" applyFont="1" applyFill="1" applyBorder="1" applyAlignment="1">
      <alignment horizontal="center" wrapText="1"/>
    </xf>
    <xf numFmtId="0" fontId="28" fillId="12" borderId="37" xfId="2" applyFont="1" applyFill="1" applyBorder="1" applyAlignment="1">
      <alignment horizontal="center" wrapText="1"/>
    </xf>
    <xf numFmtId="0" fontId="28" fillId="12" borderId="36" xfId="2" applyFont="1" applyFill="1" applyBorder="1" applyAlignment="1">
      <alignment horizontal="center" wrapText="1"/>
    </xf>
    <xf numFmtId="0" fontId="34" fillId="12" borderId="23" xfId="2" applyFont="1" applyFill="1" applyBorder="1" applyAlignment="1">
      <alignment horizontal="center" wrapText="1"/>
    </xf>
    <xf numFmtId="0" fontId="34" fillId="12" borderId="24" xfId="2" applyFont="1" applyFill="1" applyBorder="1" applyAlignment="1">
      <alignment horizontal="center" wrapText="1"/>
    </xf>
    <xf numFmtId="0" fontId="28" fillId="9" borderId="22" xfId="2" applyFont="1" applyFill="1" applyBorder="1" applyAlignment="1">
      <alignment horizontal="center" wrapText="1"/>
    </xf>
    <xf numFmtId="0" fontId="28" fillId="12" borderId="22" xfId="2" applyFont="1" applyFill="1" applyBorder="1" applyAlignment="1">
      <alignment horizontal="center" wrapText="1"/>
    </xf>
    <xf numFmtId="0" fontId="28" fillId="10" borderId="37" xfId="2" applyFont="1" applyFill="1" applyBorder="1" applyAlignment="1">
      <alignment horizontal="center" wrapText="1"/>
    </xf>
    <xf numFmtId="0" fontId="28" fillId="10" borderId="36" xfId="2" applyFont="1" applyFill="1" applyBorder="1" applyAlignment="1">
      <alignment horizontal="center" wrapText="1"/>
    </xf>
    <xf numFmtId="0" fontId="28" fillId="10" borderId="37" xfId="2" applyFont="1" applyFill="1" applyBorder="1" applyAlignment="1">
      <alignment horizontal="center" vertical="center" wrapText="1"/>
    </xf>
    <xf numFmtId="0" fontId="28" fillId="10" borderId="36" xfId="2" applyFont="1" applyFill="1" applyBorder="1" applyAlignment="1">
      <alignment horizontal="center" vertical="center" wrapText="1"/>
    </xf>
    <xf numFmtId="0" fontId="34" fillId="12" borderId="22" xfId="2" applyFont="1" applyFill="1" applyBorder="1" applyAlignment="1">
      <alignment horizontal="center" wrapText="1"/>
    </xf>
    <xf numFmtId="0" fontId="26" fillId="4" borderId="20" xfId="0" applyFont="1" applyFill="1" applyBorder="1" applyAlignment="1">
      <alignment horizontal="center"/>
    </xf>
    <xf numFmtId="0" fontId="26" fillId="4" borderId="21" xfId="0" applyFont="1" applyFill="1" applyBorder="1" applyAlignment="1">
      <alignment horizontal="center"/>
    </xf>
    <xf numFmtId="0" fontId="26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8" fillId="4" borderId="23" xfId="0" applyFont="1" applyFill="1" applyBorder="1" applyAlignment="1">
      <alignment horizontal="center" vertical="center" wrapText="1"/>
    </xf>
    <xf numFmtId="0" fontId="28" fillId="4" borderId="24" xfId="0" applyFont="1" applyFill="1" applyBorder="1" applyAlignment="1">
      <alignment horizontal="center" vertical="center" wrapText="1"/>
    </xf>
    <xf numFmtId="0" fontId="28" fillId="4" borderId="25" xfId="0" applyFont="1" applyFill="1" applyBorder="1" applyAlignment="1">
      <alignment horizontal="center" wrapText="1"/>
    </xf>
    <xf numFmtId="0" fontId="28" fillId="4" borderId="26" xfId="0" applyFont="1" applyFill="1" applyBorder="1" applyAlignment="1">
      <alignment horizontal="center" wrapText="1"/>
    </xf>
    <xf numFmtId="0" fontId="28" fillId="5" borderId="22" xfId="0" applyFont="1" applyFill="1" applyBorder="1" applyAlignment="1">
      <alignment horizontal="center" wrapText="1"/>
    </xf>
    <xf numFmtId="0" fontId="28" fillId="14" borderId="25" xfId="0" applyFont="1" applyFill="1" applyBorder="1" applyAlignment="1">
      <alignment horizontal="center" wrapText="1"/>
    </xf>
    <xf numFmtId="0" fontId="28" fillId="14" borderId="26" xfId="0" applyFont="1" applyFill="1" applyBorder="1" applyAlignment="1">
      <alignment horizontal="center" wrapText="1"/>
    </xf>
    <xf numFmtId="0" fontId="27" fillId="0" borderId="27" xfId="0" applyFont="1" applyFill="1" applyBorder="1" applyAlignment="1">
      <alignment horizontal="center" wrapText="1"/>
    </xf>
    <xf numFmtId="0" fontId="27" fillId="0" borderId="28" xfId="0" applyFont="1" applyFill="1" applyBorder="1" applyAlignment="1">
      <alignment horizontal="center" wrapText="1"/>
    </xf>
    <xf numFmtId="0" fontId="27" fillId="0" borderId="29" xfId="0" applyFont="1" applyFill="1" applyBorder="1" applyAlignment="1">
      <alignment horizontal="center" wrapText="1"/>
    </xf>
    <xf numFmtId="0" fontId="27" fillId="0" borderId="30" xfId="0" applyFont="1" applyFill="1" applyBorder="1" applyAlignment="1">
      <alignment horizontal="center" wrapText="1"/>
    </xf>
    <xf numFmtId="0" fontId="28" fillId="5" borderId="23" xfId="0" applyFont="1" applyFill="1" applyBorder="1" applyAlignment="1">
      <alignment horizontal="center" wrapText="1"/>
    </xf>
    <xf numFmtId="0" fontId="28" fillId="5" borderId="24" xfId="0" applyFont="1" applyFill="1" applyBorder="1" applyAlignment="1">
      <alignment horizontal="center" wrapText="1"/>
    </xf>
    <xf numFmtId="0" fontId="28" fillId="14" borderId="23" xfId="0" applyFont="1" applyFill="1" applyBorder="1" applyAlignment="1">
      <alignment horizontal="center" wrapText="1"/>
    </xf>
    <xf numFmtId="0" fontId="28" fillId="14" borderId="24" xfId="0" applyFont="1" applyFill="1" applyBorder="1" applyAlignment="1">
      <alignment horizontal="center" wrapText="1"/>
    </xf>
    <xf numFmtId="0" fontId="41" fillId="23" borderId="2" xfId="0" applyFont="1" applyFill="1" applyBorder="1" applyAlignment="1">
      <alignment horizontal="center" vertical="center"/>
    </xf>
    <xf numFmtId="0" fontId="41" fillId="23" borderId="3" xfId="0" applyFont="1" applyFill="1" applyBorder="1" applyAlignment="1">
      <alignment horizontal="center" vertical="center"/>
    </xf>
    <xf numFmtId="0" fontId="41" fillId="23" borderId="4" xfId="0" applyFont="1" applyFill="1" applyBorder="1" applyAlignment="1">
      <alignment horizontal="center" vertical="center"/>
    </xf>
    <xf numFmtId="0" fontId="41" fillId="23" borderId="5" xfId="0" applyFont="1" applyFill="1" applyBorder="1" applyAlignment="1">
      <alignment horizontal="center" vertical="center"/>
    </xf>
    <xf numFmtId="0" fontId="41" fillId="23" borderId="0" xfId="0" applyFont="1" applyFill="1" applyBorder="1" applyAlignment="1">
      <alignment horizontal="center" vertical="center"/>
    </xf>
    <xf numFmtId="0" fontId="41" fillId="23" borderId="6" xfId="0" applyFont="1" applyFill="1" applyBorder="1" applyAlignment="1">
      <alignment horizontal="center" vertical="center"/>
    </xf>
    <xf numFmtId="0" fontId="41" fillId="23" borderId="33" xfId="0" applyFont="1" applyFill="1" applyBorder="1" applyAlignment="1">
      <alignment horizontal="center" vertical="center"/>
    </xf>
    <xf numFmtId="0" fontId="41" fillId="23" borderId="80" xfId="0" applyFont="1" applyFill="1" applyBorder="1" applyAlignment="1">
      <alignment horizontal="center" vertical="center"/>
    </xf>
    <xf numFmtId="0" fontId="41" fillId="23" borderId="34" xfId="0" applyFont="1" applyFill="1" applyBorder="1" applyAlignment="1">
      <alignment horizontal="center" vertical="center"/>
    </xf>
    <xf numFmtId="0" fontId="41" fillId="22" borderId="2" xfId="0" applyFont="1" applyFill="1" applyBorder="1" applyAlignment="1">
      <alignment horizontal="center" vertical="center"/>
    </xf>
    <xf numFmtId="0" fontId="41" fillId="22" borderId="3" xfId="0" applyFont="1" applyFill="1" applyBorder="1" applyAlignment="1">
      <alignment horizontal="center" vertical="center"/>
    </xf>
    <xf numFmtId="0" fontId="41" fillId="22" borderId="4" xfId="0" applyFont="1" applyFill="1" applyBorder="1" applyAlignment="1">
      <alignment horizontal="center" vertical="center"/>
    </xf>
    <xf numFmtId="0" fontId="41" fillId="22" borderId="5" xfId="0" applyFont="1" applyFill="1" applyBorder="1" applyAlignment="1">
      <alignment horizontal="center" vertical="center"/>
    </xf>
    <xf numFmtId="0" fontId="41" fillId="22" borderId="0" xfId="0" applyFont="1" applyFill="1" applyBorder="1" applyAlignment="1">
      <alignment horizontal="center" vertical="center"/>
    </xf>
    <xf numFmtId="0" fontId="41" fillId="22" borderId="6" xfId="0" applyFont="1" applyFill="1" applyBorder="1" applyAlignment="1">
      <alignment horizontal="center" vertical="center"/>
    </xf>
    <xf numFmtId="0" fontId="41" fillId="22" borderId="33" xfId="0" applyFont="1" applyFill="1" applyBorder="1" applyAlignment="1">
      <alignment horizontal="center" vertical="center"/>
    </xf>
    <xf numFmtId="0" fontId="41" fillId="22" borderId="80" xfId="0" applyFont="1" applyFill="1" applyBorder="1" applyAlignment="1">
      <alignment horizontal="center" vertical="center"/>
    </xf>
    <xf numFmtId="0" fontId="41" fillId="22" borderId="34" xfId="0" applyFont="1" applyFill="1" applyBorder="1" applyAlignment="1">
      <alignment horizontal="center" vertical="center"/>
    </xf>
    <xf numFmtId="0" fontId="62" fillId="24" borderId="2" xfId="0" applyFont="1" applyFill="1" applyBorder="1" applyAlignment="1">
      <alignment horizontal="center" vertical="center"/>
    </xf>
    <xf numFmtId="0" fontId="62" fillId="24" borderId="3" xfId="0" applyFont="1" applyFill="1" applyBorder="1" applyAlignment="1">
      <alignment horizontal="center" vertical="center"/>
    </xf>
    <xf numFmtId="0" fontId="62" fillId="24" borderId="4" xfId="0" applyFont="1" applyFill="1" applyBorder="1" applyAlignment="1">
      <alignment horizontal="center" vertical="center"/>
    </xf>
    <xf numFmtId="0" fontId="62" fillId="24" borderId="5" xfId="0" applyFont="1" applyFill="1" applyBorder="1" applyAlignment="1">
      <alignment horizontal="center" vertical="center"/>
    </xf>
    <xf numFmtId="0" fontId="62" fillId="24" borderId="0" xfId="0" applyFont="1" applyFill="1" applyBorder="1" applyAlignment="1">
      <alignment horizontal="center" vertical="center"/>
    </xf>
    <xf numFmtId="0" fontId="62" fillId="24" borderId="6" xfId="0" applyFont="1" applyFill="1" applyBorder="1" applyAlignment="1">
      <alignment horizontal="center" vertical="center"/>
    </xf>
    <xf numFmtId="0" fontId="62" fillId="24" borderId="33" xfId="0" applyFont="1" applyFill="1" applyBorder="1" applyAlignment="1">
      <alignment horizontal="center" vertical="center"/>
    </xf>
    <xf numFmtId="0" fontId="62" fillId="24" borderId="80" xfId="0" applyFont="1" applyFill="1" applyBorder="1" applyAlignment="1">
      <alignment horizontal="center" vertical="center"/>
    </xf>
    <xf numFmtId="0" fontId="62" fillId="24" borderId="34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/>
    </xf>
    <xf numFmtId="0" fontId="0" fillId="4" borderId="12" xfId="0" applyFill="1" applyBorder="1" applyAlignment="1">
      <alignment horizontal="center"/>
    </xf>
  </cellXfs>
  <cellStyles count="4">
    <cellStyle name="Hypertextový odkaz" xfId="1" builtinId="8"/>
    <cellStyle name="normální" xfId="0" builtinId="0"/>
    <cellStyle name="normální 2" xfId="2"/>
    <cellStyle name="normální_List1" xfId="3"/>
  </cellStyles>
  <dxfs count="0"/>
  <tableStyles count="0" defaultTableStyle="TableStyleMedium9" defaultPivotStyle="PivotStyleLight16"/>
  <colors>
    <mruColors>
      <color rgb="FFEF39CC"/>
      <color rgb="FFCCFF33"/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22503547083150771"/>
          <c:y val="0.13238801249448806"/>
          <c:w val="0.43881916812144112"/>
          <c:h val="0.73759035532643369"/>
        </c:manualLayout>
      </c:layout>
      <c:radarChart>
        <c:radarStyle val="marker"/>
        <c:ser>
          <c:idx val="0"/>
          <c:order val="0"/>
          <c:tx>
            <c:v>firma1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'Rozhod.m.'!$C$5:$F$5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v>firma2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'Rozhod.m.'!$C$6:$F$6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</c:ser>
        <c:ser>
          <c:idx val="3"/>
          <c:order val="2"/>
          <c:tx>
            <c:v>firma4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'Rozhod.m.'!$C$8:$F$8</c:f>
              <c:numCache>
                <c:formatCode>General</c:formatCode>
                <c:ptCount val="4"/>
                <c:pt idx="0">
                  <c:v>1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</c:ser>
        <c:ser>
          <c:idx val="4"/>
          <c:order val="3"/>
          <c:tx>
            <c:v>firma5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'Rozhod.m.'!$C$9:$F$9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</c:ser>
        <c:axId val="56795904"/>
        <c:axId val="56797824"/>
      </c:radarChart>
      <c:catAx>
        <c:axId val="56795904"/>
        <c:scaling>
          <c:orientation val="minMax"/>
        </c:scaling>
        <c:axPos val="b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6797824"/>
        <c:crosses val="autoZero"/>
        <c:lblAlgn val="ctr"/>
        <c:lblOffset val="100"/>
      </c:catAx>
      <c:valAx>
        <c:axId val="567978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67959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46706947063645"/>
          <c:y val="0.4018921807868388"/>
          <c:w val="0.10407890525957232"/>
          <c:h val="0.2009460903934197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5" footer="0.4921259845000005"/>
    <c:pageSetup/>
  </c:printSettings>
</c:chartSpac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44823</xdr:colOff>
      <xdr:row>4</xdr:row>
      <xdr:rowOff>201706</xdr:rowOff>
    </xdr:from>
    <xdr:to>
      <xdr:col>9</xdr:col>
      <xdr:colOff>89647</xdr:colOff>
      <xdr:row>9</xdr:row>
      <xdr:rowOff>67235</xdr:rowOff>
    </xdr:to>
    <xdr:sp macro="" textlink="">
      <xdr:nvSpPr>
        <xdr:cNvPr id="2" name="Obdélník 1"/>
        <xdr:cNvSpPr/>
      </xdr:nvSpPr>
      <xdr:spPr>
        <a:xfrm>
          <a:off x="2235573" y="954181"/>
          <a:ext cx="1797424" cy="827554"/>
        </a:xfrm>
        <a:prstGeom prst="rect">
          <a:avLst/>
        </a:prstGeom>
        <a:noFill/>
        <a:ln w="19050" cmpd="sng">
          <a:solidFill>
            <a:srgbClr val="FF0000"/>
          </a:solidFill>
          <a:prstDash val="lgDashDotDot"/>
        </a:ln>
        <a:effectLst>
          <a:glow rad="63500">
            <a:schemeClr val="accent2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cs-CZ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290513</xdr:colOff>
      <xdr:row>7</xdr:row>
      <xdr:rowOff>19050</xdr:rowOff>
    </xdr:from>
    <xdr:to>
      <xdr:col>14</xdr:col>
      <xdr:colOff>542925</xdr:colOff>
      <xdr:row>8</xdr:row>
      <xdr:rowOff>0</xdr:rowOff>
    </xdr:to>
    <xdr:cxnSp macro="">
      <xdr:nvCxnSpPr>
        <xdr:cNvPr id="3" name="Přímá spojovací šipka 2"/>
        <xdr:cNvCxnSpPr>
          <a:stCxn id="7" idx="2"/>
          <a:endCxn id="8" idx="1"/>
        </xdr:cNvCxnSpPr>
      </xdr:nvCxnSpPr>
      <xdr:spPr>
        <a:xfrm rot="16200000" flipH="1">
          <a:off x="5779294" y="-259556"/>
          <a:ext cx="171450" cy="3205162"/>
        </a:xfrm>
        <a:prstGeom prst="straightConnector1">
          <a:avLst/>
        </a:prstGeom>
        <a:ln w="25400">
          <a:gradFill>
            <a:gsLst>
              <a:gs pos="27000">
                <a:schemeClr val="accent6">
                  <a:alpha val="77000"/>
                </a:schemeClr>
              </a:gs>
              <a:gs pos="50000">
                <a:schemeClr val="accent1">
                  <a:tint val="44500"/>
                  <a:satMod val="160000"/>
                </a:schemeClr>
              </a:gs>
              <a:gs pos="100000">
                <a:schemeClr val="accent1">
                  <a:tint val="23500"/>
                  <a:satMod val="160000"/>
                </a:schemeClr>
              </a:gs>
            </a:gsLst>
            <a:lin ang="5400000" scaled="0"/>
          </a:gra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142886</xdr:colOff>
      <xdr:row>8</xdr:row>
      <xdr:rowOff>57150</xdr:rowOff>
    </xdr:from>
    <xdr:to>
      <xdr:col>14</xdr:col>
      <xdr:colOff>485776</xdr:colOff>
      <xdr:row>12</xdr:row>
      <xdr:rowOff>152397</xdr:rowOff>
    </xdr:to>
    <xdr:cxnSp macro="">
      <xdr:nvCxnSpPr>
        <xdr:cNvPr id="4" name="Přímá spojovací šipka 3"/>
        <xdr:cNvCxnSpPr/>
      </xdr:nvCxnSpPr>
      <xdr:spPr>
        <a:xfrm rot="10800000" flipV="1">
          <a:off x="1952636" y="1485900"/>
          <a:ext cx="5457815" cy="866772"/>
        </a:xfrm>
        <a:prstGeom prst="straightConnector1">
          <a:avLst/>
        </a:prstGeom>
        <a:ln w="25400">
          <a:gradFill>
            <a:gsLst>
              <a:gs pos="0">
                <a:schemeClr val="accent1">
                  <a:tint val="66000"/>
                  <a:satMod val="160000"/>
                </a:schemeClr>
              </a:gs>
              <a:gs pos="50000">
                <a:schemeClr val="accent1">
                  <a:tint val="44500"/>
                  <a:satMod val="160000"/>
                </a:schemeClr>
              </a:gs>
              <a:gs pos="100000">
                <a:schemeClr val="accent1">
                  <a:tint val="23500"/>
                  <a:satMod val="160000"/>
                </a:schemeClr>
              </a:gs>
            </a:gsLst>
            <a:lin ang="5400000" scaled="0"/>
          </a:gra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561975</xdr:colOff>
      <xdr:row>2</xdr:row>
      <xdr:rowOff>180975</xdr:rowOff>
    </xdr:from>
    <xdr:to>
      <xdr:col>10</xdr:col>
      <xdr:colOff>19050</xdr:colOff>
      <xdr:row>7</xdr:row>
      <xdr:rowOff>19050</xdr:rowOff>
    </xdr:to>
    <xdr:sp macro="" textlink="">
      <xdr:nvSpPr>
        <xdr:cNvPr id="7" name="Obdélník 6"/>
        <xdr:cNvSpPr/>
      </xdr:nvSpPr>
      <xdr:spPr>
        <a:xfrm>
          <a:off x="3962400" y="457200"/>
          <a:ext cx="600075" cy="800100"/>
        </a:xfrm>
        <a:prstGeom prst="rect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14</xdr:col>
      <xdr:colOff>542925</xdr:colOff>
      <xdr:row>5</xdr:row>
      <xdr:rowOff>171450</xdr:rowOff>
    </xdr:from>
    <xdr:to>
      <xdr:col>17</xdr:col>
      <xdr:colOff>9525</xdr:colOff>
      <xdr:row>10</xdr:row>
      <xdr:rowOff>19050</xdr:rowOff>
    </xdr:to>
    <xdr:sp macro="" textlink="">
      <xdr:nvSpPr>
        <xdr:cNvPr id="8" name="Obdélník 7"/>
        <xdr:cNvSpPr/>
      </xdr:nvSpPr>
      <xdr:spPr>
        <a:xfrm>
          <a:off x="7467600" y="1019175"/>
          <a:ext cx="1552575" cy="819150"/>
        </a:xfrm>
        <a:prstGeom prst="rect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3</xdr:col>
      <xdr:colOff>552450</xdr:colOff>
      <xdr:row>12</xdr:row>
      <xdr:rowOff>171450</xdr:rowOff>
    </xdr:from>
    <xdr:to>
      <xdr:col>5</xdr:col>
      <xdr:colOff>19050</xdr:colOff>
      <xdr:row>16</xdr:row>
      <xdr:rowOff>19050</xdr:rowOff>
    </xdr:to>
    <xdr:sp macro="" textlink="">
      <xdr:nvSpPr>
        <xdr:cNvPr id="9" name="Obdélník 8"/>
        <xdr:cNvSpPr/>
      </xdr:nvSpPr>
      <xdr:spPr>
        <a:xfrm>
          <a:off x="1790700" y="2371725"/>
          <a:ext cx="390525" cy="609600"/>
        </a:xfrm>
        <a:prstGeom prst="rect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cs-CZ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29</xdr:row>
      <xdr:rowOff>0</xdr:rowOff>
    </xdr:from>
    <xdr:to>
      <xdr:col>11</xdr:col>
      <xdr:colOff>9525</xdr:colOff>
      <xdr:row>53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171450</xdr:colOff>
      <xdr:row>5</xdr:row>
      <xdr:rowOff>9525</xdr:rowOff>
    </xdr:from>
    <xdr:to>
      <xdr:col>6</xdr:col>
      <xdr:colOff>581025</xdr:colOff>
      <xdr:row>6</xdr:row>
      <xdr:rowOff>19050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 rot="10800000">
          <a:off x="4200525" y="1314450"/>
          <a:ext cx="409575" cy="209550"/>
        </a:xfrm>
        <a:custGeom>
          <a:avLst/>
          <a:gdLst>
            <a:gd name="G0" fmla="+- 16200 0 0"/>
            <a:gd name="G1" fmla="+- 5400 0 0"/>
            <a:gd name="G2" fmla="+- 21600 0 5400"/>
            <a:gd name="G3" fmla="+- 10800 0 5400"/>
            <a:gd name="G4" fmla="+- 21600 0 16200"/>
            <a:gd name="G5" fmla="*/ G4 G3 10800"/>
            <a:gd name="G6" fmla="+- 21600 0 G5"/>
            <a:gd name="T0" fmla="*/ 16200 w 21600"/>
            <a:gd name="T1" fmla="*/ 0 h 21600"/>
            <a:gd name="T2" fmla="*/ 0 w 21600"/>
            <a:gd name="T3" fmla="*/ 10800 h 21600"/>
            <a:gd name="T4" fmla="*/ 16200 w 21600"/>
            <a:gd name="T5" fmla="*/ 21600 h 21600"/>
            <a:gd name="T6" fmla="*/ 21600 w 21600"/>
            <a:gd name="T7" fmla="*/ 10800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G1 h 21600"/>
            <a:gd name="T14" fmla="*/ G6 w 21600"/>
            <a:gd name="T15" fmla="*/ G2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6200" y="0"/>
              </a:moveTo>
              <a:lnTo>
                <a:pt x="16200" y="5400"/>
              </a:lnTo>
              <a:lnTo>
                <a:pt x="3375" y="5400"/>
              </a:lnTo>
              <a:lnTo>
                <a:pt x="3375" y="16200"/>
              </a:lnTo>
              <a:lnTo>
                <a:pt x="16200" y="16200"/>
              </a:lnTo>
              <a:lnTo>
                <a:pt x="16200" y="21600"/>
              </a:lnTo>
              <a:lnTo>
                <a:pt x="21600" y="10800"/>
              </a:lnTo>
              <a:close/>
            </a:path>
            <a:path w="21600" h="21600">
              <a:moveTo>
                <a:pt x="1350" y="5400"/>
              </a:moveTo>
              <a:lnTo>
                <a:pt x="1350" y="16200"/>
              </a:lnTo>
              <a:lnTo>
                <a:pt x="2700" y="16200"/>
              </a:lnTo>
              <a:lnTo>
                <a:pt x="2700" y="5400"/>
              </a:lnTo>
              <a:close/>
            </a:path>
            <a:path w="21600" h="21600">
              <a:moveTo>
                <a:pt x="0" y="5400"/>
              </a:moveTo>
              <a:lnTo>
                <a:pt x="0" y="16200"/>
              </a:lnTo>
              <a:lnTo>
                <a:pt x="675" y="16200"/>
              </a:lnTo>
              <a:lnTo>
                <a:pt x="675" y="540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90</xdr:row>
      <xdr:rowOff>133350</xdr:rowOff>
    </xdr:from>
    <xdr:to>
      <xdr:col>2</xdr:col>
      <xdr:colOff>9357329</xdr:colOff>
      <xdr:row>128</xdr:row>
      <xdr:rowOff>104775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7859375"/>
          <a:ext cx="10119329" cy="6486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mca7.wz.cz/online_mca7_wsa.php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">
    <tabColor rgb="FFC00000"/>
  </sheetPr>
  <dimension ref="B2:S42"/>
  <sheetViews>
    <sheetView workbookViewId="0">
      <selection activeCell="C22" sqref="C22"/>
    </sheetView>
  </sheetViews>
  <sheetFormatPr defaultRowHeight="15.75" customHeight="1"/>
  <cols>
    <col min="1" max="1" width="9.140625" style="107"/>
    <col min="2" max="2" width="11.85546875" style="107" customWidth="1"/>
    <col min="3" max="11" width="9.140625" style="107"/>
    <col min="12" max="12" width="2.5703125" style="107" customWidth="1"/>
    <col min="13" max="18" width="9.140625" style="107"/>
    <col min="19" max="19" width="4.85546875" style="107" customWidth="1"/>
    <col min="20" max="16384" width="9.140625" style="107"/>
  </cols>
  <sheetData>
    <row r="2" spans="2:19" ht="15.75" customHeight="1">
      <c r="B2" s="120" t="s">
        <v>186</v>
      </c>
      <c r="C2" s="332" t="s">
        <v>181</v>
      </c>
      <c r="D2" s="333"/>
      <c r="E2" s="332" t="s">
        <v>180</v>
      </c>
      <c r="F2" s="333"/>
      <c r="G2" s="332" t="s">
        <v>179</v>
      </c>
      <c r="H2" s="333"/>
      <c r="I2" s="332" t="s">
        <v>178</v>
      </c>
      <c r="J2" s="333"/>
      <c r="K2" s="120" t="s">
        <v>115</v>
      </c>
      <c r="M2" s="128" t="s">
        <v>185</v>
      </c>
      <c r="N2" s="127"/>
      <c r="O2" s="127"/>
      <c r="P2" s="127"/>
      <c r="Q2" s="127"/>
      <c r="R2" s="127"/>
      <c r="S2" s="127"/>
    </row>
    <row r="3" spans="2:19" ht="15.75" customHeight="1">
      <c r="B3" s="326" t="s">
        <v>106</v>
      </c>
      <c r="C3" s="113"/>
      <c r="D3" s="116">
        <v>10</v>
      </c>
      <c r="E3" s="113"/>
      <c r="F3" s="126">
        <v>8</v>
      </c>
      <c r="G3" s="113"/>
      <c r="H3" s="116">
        <v>12</v>
      </c>
      <c r="I3" s="113"/>
      <c r="J3" s="116">
        <v>14</v>
      </c>
      <c r="K3" s="326">
        <v>150</v>
      </c>
      <c r="M3" s="125" t="s">
        <v>184</v>
      </c>
      <c r="N3" s="123"/>
      <c r="O3" s="123"/>
      <c r="P3" s="123"/>
      <c r="Q3" s="123"/>
      <c r="R3" s="123"/>
      <c r="S3" s="123"/>
    </row>
    <row r="4" spans="2:19" ht="15.75" customHeight="1">
      <c r="B4" s="327"/>
      <c r="C4" s="112">
        <v>50</v>
      </c>
      <c r="D4" s="113"/>
      <c r="E4" s="114">
        <v>50</v>
      </c>
      <c r="F4" s="113"/>
      <c r="G4" s="112">
        <v>50</v>
      </c>
      <c r="H4" s="113"/>
      <c r="I4" s="112" t="s">
        <v>177</v>
      </c>
      <c r="J4" s="113"/>
      <c r="K4" s="327"/>
      <c r="M4" s="124" t="s">
        <v>312</v>
      </c>
      <c r="N4" s="123"/>
      <c r="O4" s="123"/>
      <c r="P4" s="123"/>
      <c r="Q4" s="123"/>
      <c r="R4" s="123"/>
      <c r="S4" s="123"/>
    </row>
    <row r="5" spans="2:19" ht="15.75" customHeight="1">
      <c r="B5" s="326" t="s">
        <v>107</v>
      </c>
      <c r="C5" s="113"/>
      <c r="D5" s="116">
        <v>12</v>
      </c>
      <c r="E5" s="113"/>
      <c r="F5" s="116">
        <v>10</v>
      </c>
      <c r="G5" s="113"/>
      <c r="H5" s="116">
        <v>16</v>
      </c>
      <c r="I5" s="113"/>
      <c r="J5" s="116">
        <v>10</v>
      </c>
      <c r="K5" s="326">
        <v>200</v>
      </c>
      <c r="M5" s="125" t="s">
        <v>183</v>
      </c>
      <c r="N5" s="123"/>
      <c r="O5" s="123"/>
      <c r="P5" s="123"/>
      <c r="Q5" s="123"/>
      <c r="R5" s="123"/>
      <c r="S5" s="123"/>
    </row>
    <row r="6" spans="2:19" ht="15.75" customHeight="1">
      <c r="B6" s="327"/>
      <c r="C6" s="112" t="s">
        <v>177</v>
      </c>
      <c r="D6" s="113"/>
      <c r="E6" s="112" t="s">
        <v>177</v>
      </c>
      <c r="F6" s="113"/>
      <c r="G6" s="112" t="s">
        <v>177</v>
      </c>
      <c r="H6" s="113"/>
      <c r="I6" s="114">
        <v>200</v>
      </c>
      <c r="J6" s="113"/>
      <c r="K6" s="327"/>
      <c r="M6" s="124" t="s">
        <v>182</v>
      </c>
      <c r="N6" s="123"/>
      <c r="O6" s="123"/>
      <c r="P6" s="123"/>
      <c r="Q6" s="123"/>
      <c r="R6" s="123"/>
      <c r="S6" s="123"/>
    </row>
    <row r="7" spans="2:19" ht="15.75" customHeight="1">
      <c r="B7" s="326" t="s">
        <v>108</v>
      </c>
      <c r="C7" s="113"/>
      <c r="D7" s="116">
        <v>16</v>
      </c>
      <c r="E7" s="113"/>
      <c r="F7" s="116">
        <v>15</v>
      </c>
      <c r="G7" s="113"/>
      <c r="H7" s="116">
        <v>11</v>
      </c>
      <c r="I7" s="113"/>
      <c r="J7" s="116">
        <v>14</v>
      </c>
      <c r="K7" s="326">
        <v>350</v>
      </c>
    </row>
    <row r="8" spans="2:19" ht="15.75" customHeight="1">
      <c r="B8" s="327"/>
      <c r="C8" s="112" t="s">
        <v>177</v>
      </c>
      <c r="D8" s="113"/>
      <c r="E8" s="112" t="s">
        <v>177</v>
      </c>
      <c r="F8" s="113"/>
      <c r="G8" s="112">
        <v>350</v>
      </c>
      <c r="H8" s="113"/>
      <c r="I8" s="112" t="s">
        <v>177</v>
      </c>
      <c r="J8" s="113"/>
      <c r="K8" s="327"/>
    </row>
    <row r="9" spans="2:19" ht="15.75" customHeight="1">
      <c r="B9" s="110" t="s">
        <v>114</v>
      </c>
      <c r="C9" s="329">
        <v>50</v>
      </c>
      <c r="D9" s="330"/>
      <c r="E9" s="329">
        <v>50</v>
      </c>
      <c r="F9" s="330"/>
      <c r="G9" s="329">
        <v>400</v>
      </c>
      <c r="H9" s="330"/>
      <c r="I9" s="329">
        <v>200</v>
      </c>
      <c r="J9" s="330"/>
      <c r="K9" s="121"/>
    </row>
    <row r="11" spans="2:19" ht="15.75" customHeight="1">
      <c r="B11" s="122"/>
      <c r="C11" s="332" t="s">
        <v>181</v>
      </c>
      <c r="D11" s="333"/>
      <c r="E11" s="332" t="s">
        <v>180</v>
      </c>
      <c r="F11" s="333"/>
      <c r="G11" s="332" t="s">
        <v>179</v>
      </c>
      <c r="H11" s="333"/>
      <c r="I11" s="332" t="s">
        <v>178</v>
      </c>
      <c r="J11" s="333"/>
      <c r="K11" s="120" t="s">
        <v>115</v>
      </c>
    </row>
    <row r="12" spans="2:19" ht="15.75" customHeight="1">
      <c r="B12" s="326" t="s">
        <v>106</v>
      </c>
      <c r="C12" s="113"/>
      <c r="D12" s="116">
        <v>10</v>
      </c>
      <c r="E12" s="113"/>
      <c r="F12" s="116">
        <v>8</v>
      </c>
      <c r="G12" s="113"/>
      <c r="H12" s="116">
        <v>12</v>
      </c>
      <c r="I12" s="113"/>
      <c r="J12" s="116">
        <v>9</v>
      </c>
      <c r="K12" s="326">
        <v>150</v>
      </c>
    </row>
    <row r="13" spans="2:19" ht="15.75" customHeight="1">
      <c r="B13" s="327"/>
      <c r="C13" s="112" t="s">
        <v>177</v>
      </c>
      <c r="D13" s="113"/>
      <c r="E13" s="114">
        <v>100</v>
      </c>
      <c r="F13" s="113"/>
      <c r="G13" s="112" t="s">
        <v>177</v>
      </c>
      <c r="H13" s="113"/>
      <c r="I13" s="114">
        <v>50</v>
      </c>
      <c r="J13" s="113"/>
      <c r="K13" s="327"/>
    </row>
    <row r="14" spans="2:19" ht="15.75" customHeight="1">
      <c r="B14" s="326" t="s">
        <v>107</v>
      </c>
      <c r="C14" s="113"/>
      <c r="D14" s="116">
        <v>12</v>
      </c>
      <c r="E14" s="113"/>
      <c r="F14" s="116">
        <v>10</v>
      </c>
      <c r="G14" s="113"/>
      <c r="H14" s="116">
        <v>16</v>
      </c>
      <c r="I14" s="113"/>
      <c r="J14" s="116">
        <v>12</v>
      </c>
      <c r="K14" s="326">
        <v>200</v>
      </c>
    </row>
    <row r="15" spans="2:19" ht="15.75" customHeight="1">
      <c r="B15" s="327"/>
      <c r="C15" s="114">
        <v>100</v>
      </c>
      <c r="D15" s="113"/>
      <c r="E15" s="112" t="s">
        <v>177</v>
      </c>
      <c r="F15" s="113"/>
      <c r="G15" s="114">
        <v>50</v>
      </c>
      <c r="H15" s="113"/>
      <c r="I15" s="114">
        <v>50</v>
      </c>
      <c r="J15" s="113"/>
      <c r="K15" s="327"/>
    </row>
    <row r="16" spans="2:19" ht="15.75" customHeight="1">
      <c r="B16" s="326" t="s">
        <v>108</v>
      </c>
      <c r="C16" s="113"/>
      <c r="D16" s="116">
        <v>16</v>
      </c>
      <c r="E16" s="113"/>
      <c r="F16" s="116">
        <v>15</v>
      </c>
      <c r="G16" s="113"/>
      <c r="H16" s="116">
        <v>11</v>
      </c>
      <c r="I16" s="113"/>
      <c r="J16" s="116">
        <v>14</v>
      </c>
      <c r="K16" s="326">
        <v>350</v>
      </c>
    </row>
    <row r="17" spans="2:12" ht="15.75" customHeight="1">
      <c r="B17" s="327"/>
      <c r="C17" s="112" t="s">
        <v>177</v>
      </c>
      <c r="D17" s="113"/>
      <c r="E17" s="112" t="s">
        <v>177</v>
      </c>
      <c r="F17" s="113"/>
      <c r="G17" s="114">
        <v>350</v>
      </c>
      <c r="H17" s="113"/>
      <c r="I17" s="112" t="s">
        <v>177</v>
      </c>
      <c r="J17" s="113"/>
      <c r="K17" s="327"/>
    </row>
    <row r="18" spans="2:12" ht="15.75" customHeight="1">
      <c r="B18" s="110" t="s">
        <v>114</v>
      </c>
      <c r="C18" s="329">
        <v>100</v>
      </c>
      <c r="D18" s="330"/>
      <c r="E18" s="329">
        <v>100</v>
      </c>
      <c r="F18" s="330"/>
      <c r="G18" s="329">
        <v>400</v>
      </c>
      <c r="H18" s="330"/>
      <c r="I18" s="329">
        <v>100</v>
      </c>
      <c r="J18" s="330"/>
      <c r="K18" s="121"/>
    </row>
    <row r="20" spans="2:12" ht="15.75" customHeight="1">
      <c r="B20" s="120"/>
      <c r="C20" s="332" t="s">
        <v>181</v>
      </c>
      <c r="D20" s="333"/>
      <c r="E20" s="332" t="s">
        <v>180</v>
      </c>
      <c r="F20" s="333"/>
      <c r="G20" s="332" t="s">
        <v>179</v>
      </c>
      <c r="H20" s="333"/>
      <c r="I20" s="332" t="s">
        <v>178</v>
      </c>
      <c r="J20" s="334"/>
      <c r="K20" s="119" t="s">
        <v>115</v>
      </c>
      <c r="L20" s="118"/>
    </row>
    <row r="21" spans="2:12" ht="15.75" customHeight="1">
      <c r="B21" s="326" t="s">
        <v>106</v>
      </c>
      <c r="C21" s="113"/>
      <c r="D21" s="116">
        <v>18</v>
      </c>
      <c r="E21" s="113"/>
      <c r="F21" s="116">
        <v>8</v>
      </c>
      <c r="G21" s="113"/>
      <c r="H21" s="116">
        <v>12</v>
      </c>
      <c r="I21" s="113"/>
      <c r="J21" s="115">
        <v>14</v>
      </c>
      <c r="K21" s="328">
        <v>300</v>
      </c>
      <c r="L21" s="117"/>
    </row>
    <row r="22" spans="2:12" ht="15.75" customHeight="1">
      <c r="B22" s="327"/>
      <c r="C22" s="112" t="s">
        <v>177</v>
      </c>
      <c r="D22" s="113"/>
      <c r="E22" s="114">
        <v>50</v>
      </c>
      <c r="F22" s="113"/>
      <c r="G22" s="114">
        <v>250</v>
      </c>
      <c r="H22" s="113"/>
      <c r="I22" s="112" t="s">
        <v>177</v>
      </c>
      <c r="J22" s="111"/>
      <c r="K22" s="328"/>
      <c r="L22" s="117"/>
    </row>
    <row r="23" spans="2:12" ht="15.75" customHeight="1">
      <c r="B23" s="326" t="s">
        <v>107</v>
      </c>
      <c r="C23" s="113"/>
      <c r="D23" s="116">
        <v>12</v>
      </c>
      <c r="E23" s="113"/>
      <c r="F23" s="116">
        <v>10</v>
      </c>
      <c r="G23" s="113"/>
      <c r="H23" s="116">
        <v>16</v>
      </c>
      <c r="I23" s="113"/>
      <c r="J23" s="115">
        <v>14</v>
      </c>
      <c r="K23" s="328">
        <v>300</v>
      </c>
      <c r="L23" s="325"/>
    </row>
    <row r="24" spans="2:12" ht="15.75" customHeight="1">
      <c r="B24" s="327"/>
      <c r="C24" s="114">
        <v>150</v>
      </c>
      <c r="D24" s="113"/>
      <c r="E24" s="112" t="s">
        <v>177</v>
      </c>
      <c r="F24" s="113"/>
      <c r="G24" s="114">
        <v>50</v>
      </c>
      <c r="H24" s="113"/>
      <c r="I24" s="114">
        <v>100</v>
      </c>
      <c r="J24" s="111"/>
      <c r="K24" s="328"/>
      <c r="L24" s="325"/>
    </row>
    <row r="25" spans="2:12" ht="15.75" customHeight="1">
      <c r="B25" s="326" t="s">
        <v>108</v>
      </c>
      <c r="C25" s="113"/>
      <c r="D25" s="116">
        <v>16</v>
      </c>
      <c r="E25" s="113"/>
      <c r="F25" s="116">
        <v>15</v>
      </c>
      <c r="G25" s="113"/>
      <c r="H25" s="116">
        <v>11</v>
      </c>
      <c r="I25" s="113"/>
      <c r="J25" s="115">
        <v>14</v>
      </c>
      <c r="K25" s="328">
        <v>100</v>
      </c>
      <c r="L25" s="325"/>
    </row>
    <row r="26" spans="2:12" ht="15.75" customHeight="1">
      <c r="B26" s="327"/>
      <c r="C26" s="112" t="s">
        <v>177</v>
      </c>
      <c r="D26" s="113"/>
      <c r="E26" s="112" t="s">
        <v>177</v>
      </c>
      <c r="F26" s="113"/>
      <c r="G26" s="114">
        <v>100</v>
      </c>
      <c r="H26" s="113"/>
      <c r="I26" s="112" t="s">
        <v>177</v>
      </c>
      <c r="J26" s="111"/>
      <c r="K26" s="328"/>
      <c r="L26" s="325"/>
    </row>
    <row r="27" spans="2:12" ht="15.75" customHeight="1">
      <c r="B27" s="110" t="s">
        <v>114</v>
      </c>
      <c r="C27" s="329">
        <v>150</v>
      </c>
      <c r="D27" s="330"/>
      <c r="E27" s="329">
        <v>50</v>
      </c>
      <c r="F27" s="330"/>
      <c r="G27" s="329">
        <v>400</v>
      </c>
      <c r="H27" s="330"/>
      <c r="I27" s="329">
        <v>100</v>
      </c>
      <c r="J27" s="331"/>
      <c r="K27" s="109"/>
      <c r="L27" s="108"/>
    </row>
    <row r="42" spans="16:16" ht="15.75" customHeight="1">
      <c r="P42" s="107" t="s">
        <v>309</v>
      </c>
    </row>
  </sheetData>
  <mergeCells count="44">
    <mergeCell ref="C9:D9"/>
    <mergeCell ref="E9:F9"/>
    <mergeCell ref="G9:H9"/>
    <mergeCell ref="I9:J9"/>
    <mergeCell ref="K3:K4"/>
    <mergeCell ref="B5:B6"/>
    <mergeCell ref="K5:K6"/>
    <mergeCell ref="B7:B8"/>
    <mergeCell ref="K7:K8"/>
    <mergeCell ref="C2:D2"/>
    <mergeCell ref="E2:F2"/>
    <mergeCell ref="G2:H2"/>
    <mergeCell ref="I2:J2"/>
    <mergeCell ref="B3:B4"/>
    <mergeCell ref="B12:B13"/>
    <mergeCell ref="K12:K13"/>
    <mergeCell ref="B14:B15"/>
    <mergeCell ref="K14:K15"/>
    <mergeCell ref="C11:D11"/>
    <mergeCell ref="E11:F11"/>
    <mergeCell ref="G11:H11"/>
    <mergeCell ref="I11:J11"/>
    <mergeCell ref="B16:B17"/>
    <mergeCell ref="K16:K17"/>
    <mergeCell ref="C18:D18"/>
    <mergeCell ref="E18:F18"/>
    <mergeCell ref="G18:H18"/>
    <mergeCell ref="I18:J18"/>
    <mergeCell ref="B21:B22"/>
    <mergeCell ref="K21:K22"/>
    <mergeCell ref="B23:B24"/>
    <mergeCell ref="K23:K24"/>
    <mergeCell ref="C20:D20"/>
    <mergeCell ref="E20:F20"/>
    <mergeCell ref="G20:H20"/>
    <mergeCell ref="I20:J20"/>
    <mergeCell ref="L23:L24"/>
    <mergeCell ref="L25:L26"/>
    <mergeCell ref="B25:B26"/>
    <mergeCell ref="K25:K26"/>
    <mergeCell ref="C27:D27"/>
    <mergeCell ref="E27:F27"/>
    <mergeCell ref="G27:H27"/>
    <mergeCell ref="I27:J27"/>
  </mergeCells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List7">
    <tabColor rgb="FF7030A0"/>
  </sheetPr>
  <dimension ref="A1:Q90"/>
  <sheetViews>
    <sheetView workbookViewId="0">
      <selection activeCell="C103" sqref="C103"/>
    </sheetView>
  </sheetViews>
  <sheetFormatPr defaultColWidth="11.28515625" defaultRowHeight="13.5" customHeight="1"/>
  <cols>
    <col min="1" max="1" width="1.42578125" style="177" customWidth="1"/>
    <col min="2" max="2" width="11.28515625" style="177"/>
    <col min="3" max="3" width="153.42578125" style="177" customWidth="1"/>
    <col min="4" max="4" width="1.28515625" style="177" customWidth="1"/>
    <col min="5" max="16384" width="11.28515625" style="177"/>
  </cols>
  <sheetData>
    <row r="1" spans="2:3" ht="5.25" customHeight="1"/>
    <row r="2" spans="2:3" ht="13.5" customHeight="1">
      <c r="B2" s="267" t="b">
        <v>0</v>
      </c>
      <c r="C2" s="267" t="s">
        <v>151</v>
      </c>
    </row>
    <row r="3" spans="2:3" ht="13.5" customHeight="1">
      <c r="B3" s="267" t="b">
        <v>1</v>
      </c>
      <c r="C3" s="267" t="s">
        <v>147</v>
      </c>
    </row>
    <row r="4" spans="2:3" ht="13.5" customHeight="1">
      <c r="B4" s="267" t="b">
        <v>0</v>
      </c>
      <c r="C4" s="267" t="s">
        <v>172</v>
      </c>
    </row>
    <row r="5" spans="2:3" ht="13.5" customHeight="1">
      <c r="B5" s="267" t="b">
        <v>1</v>
      </c>
      <c r="C5" s="267" t="s">
        <v>170</v>
      </c>
    </row>
    <row r="6" spans="2:3" ht="13.5" customHeight="1">
      <c r="B6" s="267" t="b">
        <v>0</v>
      </c>
      <c r="C6" s="268" t="s">
        <v>215</v>
      </c>
    </row>
    <row r="7" spans="2:3" ht="13.5" customHeight="1">
      <c r="B7" s="267" t="b">
        <v>1</v>
      </c>
      <c r="C7" s="268" t="s">
        <v>226</v>
      </c>
    </row>
    <row r="8" spans="2:3" ht="13.5" customHeight="1">
      <c r="B8" s="267" t="b">
        <v>1</v>
      </c>
      <c r="C8" s="268" t="s">
        <v>116</v>
      </c>
    </row>
    <row r="9" spans="2:3" ht="13.5" customHeight="1">
      <c r="B9" s="267" t="b">
        <v>0</v>
      </c>
      <c r="C9" s="268" t="s">
        <v>117</v>
      </c>
    </row>
    <row r="10" spans="2:3" ht="13.5" customHeight="1">
      <c r="B10" s="267" t="b">
        <v>0</v>
      </c>
      <c r="C10" s="268" t="s">
        <v>118</v>
      </c>
    </row>
    <row r="11" spans="2:3" ht="13.5" customHeight="1">
      <c r="B11" s="267" t="b">
        <v>1</v>
      </c>
      <c r="C11" s="268" t="s">
        <v>214</v>
      </c>
    </row>
    <row r="12" spans="2:3" ht="13.5" customHeight="1">
      <c r="B12" s="267" t="b">
        <v>0</v>
      </c>
      <c r="C12" s="268" t="s">
        <v>230</v>
      </c>
    </row>
    <row r="13" spans="2:3" ht="13.5" customHeight="1">
      <c r="B13" s="267" t="b">
        <v>1</v>
      </c>
      <c r="C13" s="268" t="s">
        <v>216</v>
      </c>
    </row>
    <row r="14" spans="2:3" ht="13.5" customHeight="1">
      <c r="B14" s="267" t="b">
        <v>1</v>
      </c>
      <c r="C14" s="268" t="s">
        <v>227</v>
      </c>
    </row>
    <row r="15" spans="2:3" ht="13.5" customHeight="1">
      <c r="B15" s="267" t="b">
        <v>0</v>
      </c>
      <c r="C15" s="268" t="s">
        <v>225</v>
      </c>
    </row>
    <row r="16" spans="2:3" ht="13.5" customHeight="1">
      <c r="B16" s="267" t="b">
        <v>0</v>
      </c>
      <c r="C16" s="268" t="s">
        <v>218</v>
      </c>
    </row>
    <row r="17" spans="2:17" ht="13.5" customHeight="1">
      <c r="B17" s="267" t="b">
        <v>0</v>
      </c>
      <c r="C17" s="267" t="s">
        <v>173</v>
      </c>
    </row>
    <row r="18" spans="2:17" ht="13.5" customHeight="1">
      <c r="B18" s="267" t="b">
        <v>1</v>
      </c>
      <c r="C18" s="267" t="s">
        <v>166</v>
      </c>
    </row>
    <row r="19" spans="2:17" ht="13.5" customHeight="1">
      <c r="B19" s="267" t="b">
        <v>1</v>
      </c>
      <c r="C19" s="268" t="s">
        <v>119</v>
      </c>
    </row>
    <row r="20" spans="2:17" ht="13.5" customHeight="1">
      <c r="B20" s="267" t="b">
        <v>0</v>
      </c>
      <c r="C20" s="268" t="s">
        <v>120</v>
      </c>
    </row>
    <row r="21" spans="2:17" ht="13.5" customHeight="1">
      <c r="B21" s="267" t="b">
        <v>1</v>
      </c>
      <c r="C21" s="267" t="s">
        <v>165</v>
      </c>
    </row>
    <row r="22" spans="2:17" ht="13.5" customHeight="1">
      <c r="B22" s="267" t="b">
        <v>0</v>
      </c>
      <c r="C22" s="267" t="s">
        <v>171</v>
      </c>
    </row>
    <row r="23" spans="2:17" ht="13.5" customHeight="1">
      <c r="B23" s="267" t="b">
        <v>0</v>
      </c>
      <c r="C23" s="267" t="s">
        <v>155</v>
      </c>
    </row>
    <row r="24" spans="2:17" ht="13.5" customHeight="1">
      <c r="B24" s="267" t="b">
        <v>1</v>
      </c>
      <c r="C24" s="267" t="s">
        <v>150</v>
      </c>
    </row>
    <row r="25" spans="2:17" ht="13.5" customHeight="1">
      <c r="B25" s="267" t="b">
        <v>1</v>
      </c>
      <c r="C25" s="268" t="s">
        <v>121</v>
      </c>
    </row>
    <row r="26" spans="2:17" ht="13.5" customHeight="1">
      <c r="B26" s="267" t="b">
        <v>0</v>
      </c>
      <c r="C26" s="268" t="s">
        <v>122</v>
      </c>
    </row>
    <row r="27" spans="2:17" ht="13.5" customHeight="1">
      <c r="B27" s="267" t="b">
        <v>0</v>
      </c>
      <c r="C27" s="269" t="s">
        <v>211</v>
      </c>
    </row>
    <row r="28" spans="2:17" ht="13.5" customHeight="1">
      <c r="B28" s="267" t="b">
        <v>1</v>
      </c>
      <c r="C28" s="267" t="s">
        <v>167</v>
      </c>
    </row>
    <row r="29" spans="2:17" ht="13.5" customHeight="1">
      <c r="B29" s="267" t="b">
        <v>0</v>
      </c>
      <c r="C29" s="267" t="s">
        <v>175</v>
      </c>
    </row>
    <row r="30" spans="2:17" ht="13.5" customHeight="1">
      <c r="B30" s="267" t="b">
        <v>0</v>
      </c>
      <c r="C30" s="267" t="s">
        <v>152</v>
      </c>
    </row>
    <row r="31" spans="2:17" ht="13.5" customHeight="1">
      <c r="B31" s="267" t="b">
        <v>1</v>
      </c>
      <c r="C31" s="267" t="s">
        <v>148</v>
      </c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</row>
    <row r="32" spans="2:17" ht="13.5" customHeight="1">
      <c r="B32" s="267" t="b">
        <v>0</v>
      </c>
      <c r="C32" s="267" t="s">
        <v>153</v>
      </c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</row>
    <row r="33" spans="2:17" ht="13.5" customHeight="1">
      <c r="B33" s="267" t="b">
        <v>1</v>
      </c>
      <c r="C33" s="268" t="s">
        <v>123</v>
      </c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</row>
    <row r="34" spans="2:17" ht="13.5" customHeight="1">
      <c r="B34" s="267" t="b">
        <v>0</v>
      </c>
      <c r="C34" s="268" t="s">
        <v>124</v>
      </c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</row>
    <row r="35" spans="2:17" ht="13.5" customHeight="1">
      <c r="B35" s="267" t="b">
        <v>1</v>
      </c>
      <c r="C35" s="268" t="s">
        <v>125</v>
      </c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</row>
    <row r="36" spans="2:17" ht="13.5" customHeight="1">
      <c r="B36" s="267" t="b">
        <v>0</v>
      </c>
      <c r="C36" s="268" t="s">
        <v>205</v>
      </c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</row>
    <row r="37" spans="2:17" ht="13.5" customHeight="1">
      <c r="B37" s="267" t="b">
        <v>0</v>
      </c>
      <c r="C37" s="268" t="s">
        <v>224</v>
      </c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</row>
    <row r="38" spans="2:17" ht="13.5" customHeight="1">
      <c r="B38" s="267" t="b">
        <v>1</v>
      </c>
      <c r="C38" s="267" t="s">
        <v>149</v>
      </c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</row>
    <row r="39" spans="2:17" ht="13.5" customHeight="1">
      <c r="B39" s="267" t="b">
        <v>0</v>
      </c>
      <c r="C39" s="267" t="s">
        <v>154</v>
      </c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</row>
    <row r="40" spans="2:17" ht="13.5" customHeight="1">
      <c r="B40" s="267" t="b">
        <v>1</v>
      </c>
      <c r="C40" s="268" t="s">
        <v>126</v>
      </c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</row>
    <row r="41" spans="2:17" ht="13.5" customHeight="1">
      <c r="B41" s="267" t="b">
        <v>0</v>
      </c>
      <c r="C41" s="268" t="s">
        <v>127</v>
      </c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</row>
    <row r="42" spans="2:17" ht="13.5" customHeight="1">
      <c r="B42" s="267" t="b">
        <v>1</v>
      </c>
      <c r="C42" s="268" t="s">
        <v>212</v>
      </c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</row>
    <row r="43" spans="2:17" ht="13.5" customHeight="1">
      <c r="B43" s="267" t="b">
        <v>1</v>
      </c>
      <c r="C43" s="268" t="s">
        <v>128</v>
      </c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</row>
    <row r="44" spans="2:17" ht="13.5" customHeight="1">
      <c r="B44" s="267" t="b">
        <v>1</v>
      </c>
      <c r="C44" s="267" t="s">
        <v>156</v>
      </c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</row>
    <row r="45" spans="2:17" ht="13.5" customHeight="1">
      <c r="B45" s="267" t="b">
        <v>0</v>
      </c>
      <c r="C45" s="268" t="s">
        <v>213</v>
      </c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</row>
    <row r="46" spans="2:17" ht="13.5" customHeight="1">
      <c r="B46" s="267" t="b">
        <v>0</v>
      </c>
      <c r="C46" s="268" t="s">
        <v>129</v>
      </c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</row>
    <row r="47" spans="2:17" ht="13.5" customHeight="1">
      <c r="B47" s="267" t="b">
        <v>1</v>
      </c>
      <c r="C47" s="268" t="s">
        <v>130</v>
      </c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</row>
    <row r="48" spans="2:17" ht="13.5" customHeight="1">
      <c r="B48" s="267" t="b">
        <v>0</v>
      </c>
      <c r="C48" s="268" t="s">
        <v>131</v>
      </c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</row>
    <row r="49" spans="1:17" ht="13.5" customHeight="1">
      <c r="B49" s="267" t="b">
        <v>1</v>
      </c>
      <c r="C49" s="268" t="s">
        <v>132</v>
      </c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</row>
    <row r="50" spans="1:17" ht="13.5" customHeight="1">
      <c r="B50" s="267" t="b">
        <v>0</v>
      </c>
      <c r="C50" s="268" t="s">
        <v>133</v>
      </c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</row>
    <row r="51" spans="1:17" ht="13.5" customHeight="1">
      <c r="B51" s="267" t="b">
        <v>1</v>
      </c>
      <c r="C51" s="268" t="s">
        <v>134</v>
      </c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</row>
    <row r="52" spans="1:17" ht="13.5" customHeight="1">
      <c r="B52" s="267" t="b">
        <v>0</v>
      </c>
      <c r="C52" s="268" t="s">
        <v>135</v>
      </c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</row>
    <row r="53" spans="1:17" ht="13.5" customHeight="1">
      <c r="B53" s="267" t="b">
        <v>1</v>
      </c>
      <c r="C53" s="268" t="s">
        <v>206</v>
      </c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</row>
    <row r="54" spans="1:17" ht="13.5" customHeight="1">
      <c r="B54" s="267" t="b">
        <v>0</v>
      </c>
      <c r="C54" s="268" t="s">
        <v>207</v>
      </c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78"/>
      <c r="O54" s="178"/>
      <c r="P54" s="178"/>
      <c r="Q54" s="178"/>
    </row>
    <row r="55" spans="1:17" ht="13.5" customHeight="1">
      <c r="B55" s="267" t="b">
        <v>1</v>
      </c>
      <c r="C55" s="268" t="s">
        <v>223</v>
      </c>
      <c r="D55" s="178"/>
      <c r="E55" s="178"/>
      <c r="F55" s="178"/>
      <c r="G55" s="178"/>
      <c r="H55" s="178"/>
      <c r="I55" s="178"/>
      <c r="J55" s="178"/>
      <c r="K55" s="178"/>
      <c r="L55" s="178"/>
      <c r="M55" s="178"/>
      <c r="N55" s="178"/>
      <c r="O55" s="178"/>
      <c r="P55" s="178"/>
      <c r="Q55" s="178"/>
    </row>
    <row r="56" spans="1:17" ht="13.5" customHeight="1">
      <c r="B56" s="267" t="b">
        <v>1</v>
      </c>
      <c r="C56" s="268" t="s">
        <v>222</v>
      </c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178"/>
      <c r="O56" s="178"/>
      <c r="P56" s="178"/>
      <c r="Q56" s="178"/>
    </row>
    <row r="57" spans="1:17" ht="13.5" customHeight="1">
      <c r="B57" s="267" t="b">
        <v>0</v>
      </c>
      <c r="C57" s="268" t="s">
        <v>228</v>
      </c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178"/>
      <c r="P57" s="178"/>
      <c r="Q57" s="178"/>
    </row>
    <row r="58" spans="1:17" ht="13.5" customHeight="1">
      <c r="B58" s="267" t="b">
        <v>0</v>
      </c>
      <c r="C58" s="268" t="s">
        <v>217</v>
      </c>
      <c r="D58" s="178"/>
      <c r="E58" s="178"/>
      <c r="F58" s="178"/>
      <c r="G58" s="178"/>
      <c r="H58" s="178"/>
      <c r="I58" s="178"/>
      <c r="J58" s="178"/>
      <c r="K58" s="178"/>
      <c r="L58" s="178"/>
      <c r="M58" s="178"/>
      <c r="N58" s="178"/>
      <c r="O58" s="178"/>
      <c r="P58" s="178"/>
      <c r="Q58" s="178"/>
    </row>
    <row r="59" spans="1:17" ht="13.5" customHeight="1">
      <c r="B59" s="267" t="b">
        <v>1</v>
      </c>
      <c r="C59" s="268" t="s">
        <v>210</v>
      </c>
      <c r="D59" s="178"/>
      <c r="E59" s="178"/>
      <c r="F59" s="178"/>
      <c r="G59" s="178"/>
      <c r="H59" s="178"/>
      <c r="I59" s="178"/>
      <c r="J59" s="178"/>
      <c r="K59" s="178"/>
      <c r="L59" s="178"/>
      <c r="M59" s="178"/>
      <c r="N59" s="178"/>
      <c r="O59" s="178"/>
      <c r="P59" s="178"/>
      <c r="Q59" s="178"/>
    </row>
    <row r="60" spans="1:17" ht="13.5" customHeight="1">
      <c r="B60" s="267" t="b">
        <v>1</v>
      </c>
      <c r="C60" s="268" t="s">
        <v>136</v>
      </c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178"/>
      <c r="O60" s="178"/>
      <c r="P60" s="178"/>
      <c r="Q60" s="178"/>
    </row>
    <row r="61" spans="1:17" ht="13.5" customHeight="1">
      <c r="A61" s="179"/>
      <c r="B61" s="267" t="b">
        <v>0</v>
      </c>
      <c r="C61" s="268" t="s">
        <v>137</v>
      </c>
      <c r="D61" s="178"/>
      <c r="E61" s="178"/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</row>
    <row r="62" spans="1:17" ht="13.5" customHeight="1">
      <c r="A62" s="179"/>
      <c r="B62" s="267" t="b">
        <v>1</v>
      </c>
      <c r="C62" s="268" t="s">
        <v>219</v>
      </c>
      <c r="D62" s="178"/>
      <c r="E62" s="178"/>
      <c r="F62" s="178"/>
      <c r="G62" s="178"/>
      <c r="H62" s="178"/>
      <c r="I62" s="178"/>
      <c r="J62" s="178"/>
      <c r="K62" s="178"/>
      <c r="L62" s="178"/>
      <c r="M62" s="178"/>
      <c r="N62" s="178"/>
      <c r="O62" s="178"/>
      <c r="P62" s="178"/>
      <c r="Q62" s="178"/>
    </row>
    <row r="63" spans="1:17" ht="13.5" customHeight="1">
      <c r="A63" s="179"/>
      <c r="B63" s="267" t="b">
        <v>1</v>
      </c>
      <c r="C63" s="268" t="s">
        <v>229</v>
      </c>
      <c r="D63" s="178"/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8"/>
      <c r="P63" s="178"/>
      <c r="Q63" s="178"/>
    </row>
    <row r="64" spans="1:17" ht="13.5" customHeight="1">
      <c r="A64" s="179"/>
      <c r="B64" s="267" t="b">
        <v>1</v>
      </c>
      <c r="C64" s="268" t="s">
        <v>138</v>
      </c>
      <c r="D64" s="178"/>
      <c r="E64" s="178"/>
      <c r="F64" s="178"/>
      <c r="G64" s="178"/>
      <c r="H64" s="178"/>
      <c r="I64" s="178"/>
      <c r="J64" s="178"/>
      <c r="K64" s="178"/>
      <c r="L64" s="178"/>
      <c r="M64" s="178"/>
      <c r="N64" s="178"/>
      <c r="O64" s="178"/>
      <c r="P64" s="178"/>
      <c r="Q64" s="178"/>
    </row>
    <row r="65" spans="1:17" ht="13.5" customHeight="1">
      <c r="A65" s="179"/>
      <c r="B65" s="267" t="b">
        <v>0</v>
      </c>
      <c r="C65" s="268" t="s">
        <v>139</v>
      </c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</row>
    <row r="66" spans="1:17" ht="13.5" customHeight="1">
      <c r="A66" s="179"/>
      <c r="B66" s="267" t="b">
        <v>0</v>
      </c>
      <c r="C66" s="268" t="s">
        <v>140</v>
      </c>
      <c r="D66" s="178"/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</row>
    <row r="67" spans="1:17" ht="13.5" customHeight="1">
      <c r="A67" s="179"/>
      <c r="B67" s="267" t="b">
        <v>1</v>
      </c>
      <c r="C67" s="268" t="s">
        <v>141</v>
      </c>
      <c r="D67" s="178"/>
      <c r="E67" s="178"/>
      <c r="F67" s="178"/>
      <c r="G67" s="178"/>
      <c r="H67" s="178"/>
      <c r="I67" s="178"/>
      <c r="J67" s="178"/>
      <c r="K67" s="178"/>
      <c r="L67" s="178"/>
      <c r="M67" s="178"/>
      <c r="N67" s="178"/>
      <c r="O67" s="178"/>
      <c r="P67" s="178"/>
      <c r="Q67" s="178"/>
    </row>
    <row r="68" spans="1:17" ht="13.5" customHeight="1">
      <c r="A68" s="179"/>
      <c r="B68" s="267" t="b">
        <v>1</v>
      </c>
      <c r="C68" s="268" t="s">
        <v>203</v>
      </c>
      <c r="D68" s="178"/>
      <c r="E68" s="178"/>
      <c r="F68" s="178"/>
      <c r="G68" s="178"/>
      <c r="H68" s="178"/>
      <c r="I68" s="178"/>
      <c r="J68" s="178"/>
      <c r="K68" s="178"/>
      <c r="L68" s="178"/>
      <c r="M68" s="178"/>
      <c r="N68" s="178"/>
      <c r="O68" s="178"/>
      <c r="P68" s="178"/>
      <c r="Q68" s="178"/>
    </row>
    <row r="69" spans="1:17" ht="13.5" customHeight="1">
      <c r="A69" s="179"/>
      <c r="B69" s="267" t="b">
        <v>0</v>
      </c>
      <c r="C69" s="268" t="s">
        <v>220</v>
      </c>
      <c r="D69" s="178"/>
      <c r="E69" s="178"/>
      <c r="F69" s="178"/>
      <c r="G69" s="178"/>
      <c r="H69" s="178"/>
      <c r="I69" s="178"/>
      <c r="J69" s="178"/>
      <c r="K69" s="178"/>
      <c r="L69" s="178"/>
      <c r="M69" s="178"/>
      <c r="N69" s="178"/>
      <c r="O69" s="178"/>
      <c r="P69" s="178"/>
      <c r="Q69" s="178"/>
    </row>
    <row r="70" spans="1:17" ht="13.5" customHeight="1">
      <c r="A70" s="179"/>
      <c r="B70" s="267" t="b">
        <v>1</v>
      </c>
      <c r="C70" s="268" t="s">
        <v>204</v>
      </c>
      <c r="D70" s="178"/>
      <c r="E70" s="178"/>
      <c r="F70" s="178"/>
      <c r="G70" s="178"/>
      <c r="H70" s="178"/>
      <c r="I70" s="178"/>
      <c r="J70" s="178"/>
      <c r="K70" s="178"/>
      <c r="L70" s="178"/>
      <c r="M70" s="178"/>
      <c r="N70" s="178"/>
      <c r="O70" s="178"/>
      <c r="P70" s="178"/>
      <c r="Q70" s="178"/>
    </row>
    <row r="71" spans="1:17" ht="13.5" customHeight="1">
      <c r="A71" s="179"/>
      <c r="B71" s="267" t="b">
        <v>0</v>
      </c>
      <c r="C71" s="268" t="s">
        <v>221</v>
      </c>
      <c r="D71" s="178"/>
      <c r="E71" s="178"/>
      <c r="F71" s="178"/>
      <c r="G71" s="178"/>
      <c r="H71" s="178"/>
      <c r="I71" s="178"/>
      <c r="J71" s="178"/>
      <c r="K71" s="178"/>
      <c r="L71" s="178"/>
      <c r="M71" s="178"/>
      <c r="N71" s="178"/>
      <c r="O71" s="178"/>
      <c r="P71" s="178"/>
      <c r="Q71" s="178"/>
    </row>
    <row r="72" spans="1:17" ht="13.5" customHeight="1">
      <c r="A72" s="179"/>
      <c r="B72" s="267" t="b">
        <v>1</v>
      </c>
      <c r="C72" s="268" t="s">
        <v>209</v>
      </c>
      <c r="D72" s="178"/>
      <c r="E72" s="178"/>
      <c r="F72" s="178"/>
      <c r="G72" s="178"/>
      <c r="H72" s="178"/>
      <c r="I72" s="178"/>
      <c r="J72" s="178"/>
      <c r="K72" s="178"/>
      <c r="L72" s="178"/>
      <c r="M72" s="178"/>
      <c r="N72" s="178"/>
      <c r="O72" s="178"/>
      <c r="P72" s="178"/>
      <c r="Q72" s="178"/>
    </row>
    <row r="73" spans="1:17" ht="13.5" customHeight="1">
      <c r="A73" s="179"/>
      <c r="B73" s="267" t="b">
        <v>1</v>
      </c>
      <c r="C73" s="267" t="s">
        <v>159</v>
      </c>
      <c r="D73" s="178"/>
      <c r="E73" s="178"/>
      <c r="F73" s="178"/>
      <c r="G73" s="178"/>
      <c r="H73" s="178"/>
      <c r="I73" s="178"/>
      <c r="J73" s="178"/>
      <c r="K73" s="178"/>
      <c r="L73" s="178"/>
      <c r="M73" s="178"/>
      <c r="N73" s="178"/>
      <c r="O73" s="178"/>
      <c r="P73" s="178"/>
      <c r="Q73" s="178"/>
    </row>
    <row r="74" spans="1:17" ht="13.5" customHeight="1">
      <c r="A74" s="179"/>
      <c r="B74" s="267" t="b">
        <v>0</v>
      </c>
      <c r="C74" s="268" t="s">
        <v>142</v>
      </c>
      <c r="D74" s="178"/>
      <c r="E74" s="178"/>
      <c r="F74" s="178"/>
      <c r="G74" s="178"/>
      <c r="H74" s="178"/>
      <c r="I74" s="178"/>
      <c r="J74" s="178"/>
      <c r="K74" s="178"/>
      <c r="L74" s="178"/>
      <c r="M74" s="178"/>
      <c r="N74" s="178"/>
      <c r="O74" s="178"/>
      <c r="P74" s="178"/>
      <c r="Q74" s="178"/>
    </row>
    <row r="75" spans="1:17" ht="13.5" customHeight="1">
      <c r="A75" s="179"/>
      <c r="B75" s="267" t="b">
        <v>1</v>
      </c>
      <c r="C75" s="268" t="s">
        <v>143</v>
      </c>
      <c r="D75" s="178"/>
      <c r="E75" s="178"/>
      <c r="F75" s="178"/>
      <c r="G75" s="178"/>
      <c r="H75" s="178"/>
      <c r="I75" s="178"/>
      <c r="J75" s="178"/>
      <c r="K75" s="178"/>
      <c r="L75" s="178"/>
      <c r="M75" s="178"/>
      <c r="N75" s="178"/>
      <c r="O75" s="178"/>
      <c r="P75" s="178"/>
      <c r="Q75" s="178"/>
    </row>
    <row r="76" spans="1:17" ht="13.5" customHeight="1">
      <c r="A76" s="179"/>
      <c r="B76" s="267" t="b">
        <v>0</v>
      </c>
      <c r="C76" s="268" t="s">
        <v>208</v>
      </c>
      <c r="D76" s="178"/>
      <c r="E76" s="178"/>
      <c r="F76" s="178"/>
      <c r="G76" s="178"/>
      <c r="H76" s="178"/>
      <c r="I76" s="178"/>
      <c r="J76" s="178"/>
      <c r="K76" s="178"/>
      <c r="L76" s="178"/>
      <c r="M76" s="178"/>
      <c r="N76" s="178"/>
      <c r="O76" s="178"/>
      <c r="P76" s="178"/>
      <c r="Q76" s="178"/>
    </row>
    <row r="77" spans="1:17" ht="13.5" customHeight="1">
      <c r="A77" s="179"/>
      <c r="B77" s="267" t="b">
        <v>0</v>
      </c>
      <c r="C77" s="268" t="s">
        <v>144</v>
      </c>
      <c r="D77" s="178"/>
      <c r="E77" s="178"/>
      <c r="F77" s="178"/>
      <c r="G77" s="178"/>
      <c r="H77" s="178"/>
      <c r="I77" s="178"/>
      <c r="J77" s="178"/>
      <c r="K77" s="178"/>
      <c r="L77" s="178"/>
      <c r="M77" s="178"/>
      <c r="N77" s="178"/>
      <c r="O77" s="178"/>
      <c r="P77" s="178"/>
      <c r="Q77" s="178"/>
    </row>
    <row r="78" spans="1:17" ht="13.5" customHeight="1">
      <c r="A78" s="179"/>
      <c r="B78" s="267" t="b">
        <v>1</v>
      </c>
      <c r="C78" s="268" t="s">
        <v>145</v>
      </c>
      <c r="D78" s="178"/>
      <c r="E78" s="178"/>
      <c r="F78" s="178"/>
      <c r="G78" s="178"/>
      <c r="H78" s="178"/>
      <c r="I78" s="178"/>
      <c r="J78" s="178"/>
      <c r="K78" s="178"/>
      <c r="L78" s="178"/>
      <c r="M78" s="178"/>
      <c r="N78" s="178"/>
      <c r="O78" s="178"/>
      <c r="P78" s="178"/>
      <c r="Q78" s="178"/>
    </row>
    <row r="79" spans="1:17" ht="13.5" customHeight="1">
      <c r="A79" s="180"/>
      <c r="B79" s="267" t="b">
        <v>0</v>
      </c>
      <c r="C79" s="267" t="s">
        <v>161</v>
      </c>
      <c r="D79" s="178"/>
      <c r="E79" s="178"/>
      <c r="F79" s="178"/>
      <c r="G79" s="178"/>
      <c r="H79" s="178"/>
      <c r="I79" s="178"/>
      <c r="J79" s="178"/>
      <c r="K79" s="178"/>
      <c r="L79" s="178"/>
      <c r="M79" s="178"/>
      <c r="N79" s="178"/>
      <c r="O79" s="178"/>
      <c r="P79" s="178"/>
      <c r="Q79" s="178"/>
    </row>
    <row r="80" spans="1:17" ht="13.5" customHeight="1">
      <c r="A80" s="180"/>
      <c r="B80" s="267" t="b">
        <v>1</v>
      </c>
      <c r="C80" s="267" t="s">
        <v>158</v>
      </c>
      <c r="D80" s="178"/>
      <c r="E80" s="178"/>
      <c r="F80" s="178"/>
      <c r="G80" s="178"/>
      <c r="H80" s="178"/>
      <c r="I80" s="178"/>
      <c r="J80" s="178"/>
      <c r="K80" s="178"/>
      <c r="L80" s="178"/>
      <c r="M80" s="178"/>
      <c r="N80" s="178"/>
      <c r="O80" s="178"/>
      <c r="P80" s="178"/>
      <c r="Q80" s="178"/>
    </row>
    <row r="81" spans="1:3" ht="13.5" customHeight="1">
      <c r="A81" s="180"/>
      <c r="B81" s="267" t="b">
        <v>0</v>
      </c>
      <c r="C81" s="267" t="s">
        <v>164</v>
      </c>
    </row>
    <row r="82" spans="1:3" ht="13.5" customHeight="1">
      <c r="A82" s="180"/>
      <c r="B82" s="267" t="b">
        <v>0</v>
      </c>
      <c r="C82" s="267" t="s">
        <v>162</v>
      </c>
    </row>
    <row r="83" spans="1:3" ht="13.5" customHeight="1">
      <c r="A83" s="180"/>
      <c r="B83" s="267" t="b">
        <v>0</v>
      </c>
      <c r="C83" s="267" t="s">
        <v>163</v>
      </c>
    </row>
    <row r="84" spans="1:3" ht="13.5" customHeight="1">
      <c r="A84" s="180"/>
      <c r="B84" s="267" t="b">
        <v>1</v>
      </c>
      <c r="C84" s="267" t="s">
        <v>157</v>
      </c>
    </row>
    <row r="85" spans="1:3" ht="13.5" customHeight="1">
      <c r="A85" s="179"/>
      <c r="B85" s="267" t="b">
        <v>1</v>
      </c>
      <c r="C85" s="267" t="s">
        <v>160</v>
      </c>
    </row>
    <row r="86" spans="1:3" ht="13.5" customHeight="1">
      <c r="A86" s="179"/>
      <c r="B86" s="267" t="b">
        <v>0</v>
      </c>
      <c r="C86" s="267" t="s">
        <v>174</v>
      </c>
    </row>
    <row r="87" spans="1:3" ht="13.5" customHeight="1">
      <c r="A87" s="179"/>
      <c r="B87" s="267" t="b">
        <v>1</v>
      </c>
      <c r="C87" s="267" t="s">
        <v>168</v>
      </c>
    </row>
    <row r="88" spans="1:3" ht="13.5" customHeight="1">
      <c r="A88" s="179"/>
      <c r="B88" s="267" t="b">
        <v>1</v>
      </c>
      <c r="C88" s="267" t="s">
        <v>169</v>
      </c>
    </row>
    <row r="89" spans="1:3" ht="13.5" customHeight="1">
      <c r="A89" s="179"/>
      <c r="B89" s="267" t="b">
        <v>0</v>
      </c>
      <c r="C89" s="267" t="s">
        <v>176</v>
      </c>
    </row>
    <row r="90" spans="1:3" ht="13.5" customHeight="1">
      <c r="A90" s="179"/>
      <c r="B90" s="267" t="b">
        <v>1</v>
      </c>
      <c r="C90" s="268" t="s">
        <v>146</v>
      </c>
    </row>
  </sheetData>
  <sortState ref="B2:C94">
    <sortCondition ref="C2"/>
  </sortState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6">
    <tabColor rgb="FFFF0000"/>
  </sheetPr>
  <dimension ref="A1:Z108"/>
  <sheetViews>
    <sheetView workbookViewId="0">
      <selection activeCell="AA12" sqref="AA12"/>
    </sheetView>
  </sheetViews>
  <sheetFormatPr defaultColWidth="5.7109375" defaultRowHeight="15"/>
  <cols>
    <col min="6" max="6" width="6" customWidth="1"/>
    <col min="12" max="12" width="9" bestFit="1" customWidth="1"/>
  </cols>
  <sheetData>
    <row r="1" spans="1:26" ht="4.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>
      <c r="A2" s="3"/>
      <c r="B2" s="15" t="s">
        <v>14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>
      <c r="A4" s="3"/>
      <c r="B4" s="352" t="s">
        <v>97</v>
      </c>
      <c r="C4" s="352"/>
      <c r="D4" s="352" t="s">
        <v>98</v>
      </c>
      <c r="E4" s="352"/>
      <c r="F4" s="352" t="s">
        <v>99</v>
      </c>
      <c r="G4" s="352"/>
      <c r="H4" s="352"/>
      <c r="I4" s="35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>
      <c r="A5" s="3"/>
      <c r="B5" s="353"/>
      <c r="C5" s="353"/>
      <c r="D5" s="353"/>
      <c r="E5" s="353"/>
      <c r="F5" s="353"/>
      <c r="G5" s="353"/>
      <c r="H5" s="353"/>
      <c r="I5" s="35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>
      <c r="A6" s="3"/>
      <c r="B6" s="354" t="s">
        <v>100</v>
      </c>
      <c r="C6" s="354" t="s">
        <v>101</v>
      </c>
      <c r="D6" s="354" t="s">
        <v>100</v>
      </c>
      <c r="E6" s="354" t="s">
        <v>102</v>
      </c>
      <c r="F6" s="354"/>
      <c r="G6" s="354" t="s">
        <v>103</v>
      </c>
      <c r="H6" s="354" t="s">
        <v>104</v>
      </c>
      <c r="I6" s="354" t="s">
        <v>105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>
      <c r="A7" s="3"/>
      <c r="B7" s="354"/>
      <c r="C7" s="354"/>
      <c r="D7" s="354"/>
      <c r="E7" s="354"/>
      <c r="F7" s="354"/>
      <c r="G7" s="354"/>
      <c r="H7" s="354"/>
      <c r="I7" s="354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>
      <c r="A8" s="3"/>
      <c r="B8" s="355" t="s">
        <v>106</v>
      </c>
      <c r="C8" s="356">
        <v>310</v>
      </c>
      <c r="D8" s="355" t="s">
        <v>103</v>
      </c>
      <c r="E8" s="356">
        <v>90</v>
      </c>
      <c r="F8" s="355" t="s">
        <v>106</v>
      </c>
      <c r="G8" s="356">
        <v>6</v>
      </c>
      <c r="H8" s="356">
        <v>17</v>
      </c>
      <c r="I8" s="356">
        <v>17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>
      <c r="A9" s="3"/>
      <c r="B9" s="355"/>
      <c r="C9" s="356"/>
      <c r="D9" s="355"/>
      <c r="E9" s="356"/>
      <c r="F9" s="355"/>
      <c r="G9" s="356"/>
      <c r="H9" s="356"/>
      <c r="I9" s="356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>
      <c r="A10" s="3"/>
      <c r="B10" s="355" t="s">
        <v>107</v>
      </c>
      <c r="C10" s="356">
        <v>180</v>
      </c>
      <c r="D10" s="355" t="s">
        <v>104</v>
      </c>
      <c r="E10" s="356">
        <v>220</v>
      </c>
      <c r="F10" s="355" t="s">
        <v>107</v>
      </c>
      <c r="G10" s="356">
        <v>1</v>
      </c>
      <c r="H10" s="356">
        <v>11</v>
      </c>
      <c r="I10" s="356">
        <v>14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>
      <c r="A11" s="3"/>
      <c r="B11" s="355"/>
      <c r="C11" s="356"/>
      <c r="D11" s="355"/>
      <c r="E11" s="356"/>
      <c r="F11" s="355"/>
      <c r="G11" s="356"/>
      <c r="H11" s="356"/>
      <c r="I11" s="356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>
      <c r="A12" s="3"/>
      <c r="B12" s="355" t="s">
        <v>108</v>
      </c>
      <c r="C12" s="356">
        <v>110</v>
      </c>
      <c r="D12" s="355" t="s">
        <v>105</v>
      </c>
      <c r="E12" s="356">
        <v>290</v>
      </c>
      <c r="F12" s="355" t="s">
        <v>108</v>
      </c>
      <c r="G12" s="356">
        <v>10</v>
      </c>
      <c r="H12" s="356">
        <v>10</v>
      </c>
      <c r="I12" s="356">
        <v>12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>
      <c r="A13" s="3"/>
      <c r="B13" s="355"/>
      <c r="C13" s="356"/>
      <c r="D13" s="355"/>
      <c r="E13" s="356"/>
      <c r="F13" s="355"/>
      <c r="G13" s="356"/>
      <c r="H13" s="356"/>
      <c r="I13" s="356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264" t="s">
        <v>200</v>
      </c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  <c r="X15" s="265"/>
      <c r="Y15" s="265"/>
      <c r="Z15" s="265"/>
    </row>
    <row r="16" spans="1:26">
      <c r="A16" s="3"/>
      <c r="B16" s="105"/>
      <c r="C16" s="357" t="s">
        <v>103</v>
      </c>
      <c r="D16" s="358"/>
      <c r="E16" s="357" t="s">
        <v>104</v>
      </c>
      <c r="F16" s="358"/>
      <c r="G16" s="357" t="s">
        <v>105</v>
      </c>
      <c r="H16" s="358"/>
      <c r="I16" s="105" t="s">
        <v>109</v>
      </c>
      <c r="J16" s="174" t="s">
        <v>110</v>
      </c>
      <c r="K16" s="3" t="s">
        <v>75</v>
      </c>
      <c r="L16" s="265" t="s">
        <v>303</v>
      </c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  <c r="Z16" s="265"/>
    </row>
    <row r="17" spans="1:26" ht="17.25">
      <c r="A17" s="3"/>
      <c r="B17" s="359" t="s">
        <v>106</v>
      </c>
      <c r="C17" s="104"/>
      <c r="D17" s="173">
        <f>G8</f>
        <v>6</v>
      </c>
      <c r="E17" s="104"/>
      <c r="F17" s="173">
        <f>H8</f>
        <v>17</v>
      </c>
      <c r="G17" s="104"/>
      <c r="H17" s="173">
        <f>I8</f>
        <v>17</v>
      </c>
      <c r="I17" s="361">
        <f>C8-C18-E18-G18</f>
        <v>310</v>
      </c>
      <c r="J17" s="362">
        <f>MAX(D17,F17,H17)-MIN(D17,F17,H17)</f>
        <v>11</v>
      </c>
      <c r="K17" s="3"/>
      <c r="L17" s="265" t="s">
        <v>304</v>
      </c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5"/>
      <c r="Z17" s="265"/>
    </row>
    <row r="18" spans="1:26" ht="15.75">
      <c r="A18" s="3"/>
      <c r="B18" s="360"/>
      <c r="C18" s="175"/>
      <c r="D18" s="104"/>
      <c r="E18" s="175"/>
      <c r="F18" s="104"/>
      <c r="G18" s="175"/>
      <c r="H18" s="104"/>
      <c r="I18" s="361"/>
      <c r="J18" s="363"/>
      <c r="K18" s="3"/>
      <c r="L18" s="265" t="s">
        <v>306</v>
      </c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5"/>
      <c r="Z18" s="265"/>
    </row>
    <row r="19" spans="1:26" ht="17.25">
      <c r="A19" s="3"/>
      <c r="B19" s="359" t="s">
        <v>107</v>
      </c>
      <c r="C19" s="104"/>
      <c r="D19" s="173">
        <f>G10</f>
        <v>1</v>
      </c>
      <c r="E19" s="104"/>
      <c r="F19" s="173">
        <f>H10</f>
        <v>11</v>
      </c>
      <c r="G19" s="104"/>
      <c r="H19" s="173">
        <f>I10</f>
        <v>14</v>
      </c>
      <c r="I19" s="361">
        <f>C10-C20-E20-G20</f>
        <v>180</v>
      </c>
      <c r="J19" s="362">
        <f t="shared" ref="J19" si="0">MAX(D19,F19,H19)-MIN(D19,F19,H19)</f>
        <v>13</v>
      </c>
      <c r="K19" s="3"/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5"/>
      <c r="W19" s="265"/>
      <c r="X19" s="265"/>
      <c r="Y19" s="265"/>
      <c r="Z19" s="265"/>
    </row>
    <row r="20" spans="1:26" ht="15.75">
      <c r="A20" s="3"/>
      <c r="B20" s="360"/>
      <c r="C20" s="175"/>
      <c r="D20" s="104"/>
      <c r="E20" s="176"/>
      <c r="F20" s="104"/>
      <c r="G20" s="175"/>
      <c r="H20" s="104"/>
      <c r="I20" s="361"/>
      <c r="J20" s="363"/>
      <c r="K20" s="3"/>
      <c r="L20" s="265" t="s">
        <v>231</v>
      </c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</row>
    <row r="21" spans="1:26" ht="17.25">
      <c r="A21" s="3"/>
      <c r="B21" s="359" t="s">
        <v>108</v>
      </c>
      <c r="C21" s="104"/>
      <c r="D21" s="173">
        <f>G12</f>
        <v>10</v>
      </c>
      <c r="E21" s="104"/>
      <c r="F21" s="173">
        <f>H12</f>
        <v>10</v>
      </c>
      <c r="G21" s="104"/>
      <c r="H21" s="173">
        <f>I12</f>
        <v>12</v>
      </c>
      <c r="I21" s="361">
        <f>C12-C22-E22-G22</f>
        <v>110</v>
      </c>
      <c r="J21" s="362">
        <f t="shared" ref="J21" si="1">MAX(D21,F21,H21)-MIN(D21,F21,H21)</f>
        <v>2</v>
      </c>
      <c r="K21" s="3"/>
      <c r="L21" s="265" t="s">
        <v>201</v>
      </c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5"/>
    </row>
    <row r="22" spans="1:26" ht="15.75">
      <c r="A22" s="3"/>
      <c r="B22" s="360"/>
      <c r="C22" s="175"/>
      <c r="D22" s="104"/>
      <c r="E22" s="176"/>
      <c r="F22" s="104"/>
      <c r="G22" s="175"/>
      <c r="H22" s="104"/>
      <c r="I22" s="361"/>
      <c r="J22" s="363"/>
      <c r="K22" s="3"/>
      <c r="L22" s="265" t="s">
        <v>202</v>
      </c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</row>
    <row r="23" spans="1:26" ht="15.75">
      <c r="A23" s="3"/>
      <c r="B23" s="106" t="s">
        <v>111</v>
      </c>
      <c r="C23" s="368">
        <f>E8-C18-C20-C22</f>
        <v>90</v>
      </c>
      <c r="D23" s="369"/>
      <c r="E23" s="368">
        <f>E10-E18-E20-E22</f>
        <v>220</v>
      </c>
      <c r="F23" s="369"/>
      <c r="G23" s="368">
        <f>E12-G18-G20-G22</f>
        <v>290</v>
      </c>
      <c r="H23" s="369"/>
      <c r="I23" s="364"/>
      <c r="J23" s="365"/>
      <c r="K23" s="3"/>
      <c r="L23" s="265" t="s">
        <v>237</v>
      </c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</row>
    <row r="24" spans="1:26" ht="15.75">
      <c r="A24" s="3"/>
      <c r="B24" s="174" t="s">
        <v>305</v>
      </c>
      <c r="C24" s="370">
        <f>MAX(D17,D19,D21)-MIN(D17,D19,D21)</f>
        <v>9</v>
      </c>
      <c r="D24" s="371"/>
      <c r="E24" s="370">
        <f>MAX(F17,F19,F21)-MIN(F17,F19,F21)</f>
        <v>7</v>
      </c>
      <c r="F24" s="371"/>
      <c r="G24" s="370">
        <f>MAX(H17,H19,H21)-MIN(H17,H19,H21)</f>
        <v>5</v>
      </c>
      <c r="H24" s="371"/>
      <c r="I24" s="366"/>
      <c r="J24" s="367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>
      <c r="A26" s="23" t="s">
        <v>199</v>
      </c>
      <c r="B26" s="23"/>
      <c r="C26" s="23"/>
      <c r="D26" s="2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s="70" customForma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>
      <c r="A28" s="170"/>
      <c r="B28" s="169" t="s">
        <v>184</v>
      </c>
      <c r="C28" s="168" t="s">
        <v>198</v>
      </c>
      <c r="D28" s="168"/>
      <c r="E28" s="168"/>
      <c r="F28" s="168"/>
      <c r="G28" s="171" t="s">
        <v>197</v>
      </c>
      <c r="H28" s="171"/>
      <c r="I28" s="171" t="s">
        <v>196</v>
      </c>
      <c r="J28" s="168"/>
      <c r="K28" s="107"/>
      <c r="L28" s="107"/>
      <c r="M28" s="107"/>
      <c r="N28" s="107"/>
    </row>
    <row r="29" spans="1:26">
      <c r="A29" s="170"/>
      <c r="B29" s="170"/>
      <c r="C29" s="168" t="s">
        <v>195</v>
      </c>
      <c r="D29" s="168"/>
      <c r="E29" s="168"/>
      <c r="F29" s="168"/>
      <c r="G29" s="168"/>
      <c r="H29" s="168"/>
      <c r="I29" s="168"/>
      <c r="J29" s="168"/>
      <c r="K29" s="107"/>
      <c r="L29" s="107"/>
      <c r="M29" s="107"/>
      <c r="N29" s="107"/>
    </row>
    <row r="30" spans="1:26">
      <c r="A30" s="170"/>
      <c r="B30" s="169" t="s">
        <v>183</v>
      </c>
      <c r="C30" s="168" t="s">
        <v>194</v>
      </c>
      <c r="D30" s="168"/>
      <c r="E30" s="168"/>
      <c r="F30" s="168"/>
      <c r="G30" s="168"/>
      <c r="H30" s="168"/>
      <c r="I30" s="168"/>
      <c r="J30" s="168"/>
      <c r="K30" s="107"/>
      <c r="L30" s="107"/>
      <c r="M30" s="107"/>
      <c r="N30" s="107"/>
    </row>
    <row r="31" spans="1:26">
      <c r="A31" s="170"/>
      <c r="B31" s="169"/>
      <c r="C31" s="168" t="s">
        <v>193</v>
      </c>
      <c r="D31" s="168"/>
      <c r="E31" s="168"/>
      <c r="F31" s="168"/>
      <c r="G31" s="168"/>
      <c r="H31" s="168"/>
      <c r="I31" s="168"/>
      <c r="J31" s="168"/>
      <c r="K31" s="107"/>
      <c r="L31" s="107"/>
      <c r="M31" s="107"/>
      <c r="N31" s="107"/>
    </row>
    <row r="32" spans="1:26">
      <c r="A32" s="107"/>
      <c r="B32" s="107"/>
      <c r="C32" s="168"/>
      <c r="D32" s="168"/>
      <c r="E32" s="168"/>
      <c r="F32" s="168"/>
      <c r="G32" s="168"/>
      <c r="H32" s="168"/>
      <c r="I32" s="168"/>
      <c r="J32" s="168"/>
      <c r="K32" s="107"/>
      <c r="L32" s="107"/>
      <c r="M32" s="107"/>
      <c r="N32" s="107"/>
    </row>
    <row r="33" spans="1:14">
      <c r="A33" s="107" t="s">
        <v>113</v>
      </c>
      <c r="B33" s="136"/>
      <c r="C33" s="332" t="s">
        <v>181</v>
      </c>
      <c r="D33" s="333"/>
      <c r="E33" s="332" t="s">
        <v>180</v>
      </c>
      <c r="F33" s="333"/>
      <c r="G33" s="332" t="s">
        <v>179</v>
      </c>
      <c r="H33" s="333"/>
      <c r="I33" s="332" t="s">
        <v>178</v>
      </c>
      <c r="J33" s="333"/>
      <c r="K33" s="120" t="s">
        <v>109</v>
      </c>
      <c r="L33" s="129" t="s">
        <v>110</v>
      </c>
      <c r="M33" s="118"/>
      <c r="N33" s="107"/>
    </row>
    <row r="34" spans="1:14" ht="17.25">
      <c r="A34" s="107"/>
      <c r="B34" s="326" t="s">
        <v>106</v>
      </c>
      <c r="C34" s="113"/>
      <c r="D34" s="116">
        <v>18</v>
      </c>
      <c r="E34" s="113"/>
      <c r="F34" s="116">
        <v>8</v>
      </c>
      <c r="G34" s="113"/>
      <c r="H34" s="116">
        <v>13</v>
      </c>
      <c r="I34" s="113"/>
      <c r="J34" s="116">
        <v>14</v>
      </c>
      <c r="K34" s="345">
        <v>200</v>
      </c>
      <c r="L34" s="351">
        <f>MAX(D34,F34,H34,J34)-MIN(D34,F34,H34,J34)</f>
        <v>10</v>
      </c>
      <c r="M34" s="118"/>
      <c r="N34" s="107"/>
    </row>
    <row r="35" spans="1:14" ht="15.75">
      <c r="A35" s="107"/>
      <c r="B35" s="327"/>
      <c r="C35" s="133"/>
      <c r="D35" s="113"/>
      <c r="E35" s="133">
        <v>150</v>
      </c>
      <c r="F35" s="113"/>
      <c r="G35" s="133"/>
      <c r="H35" s="113"/>
      <c r="I35" s="133"/>
      <c r="J35" s="113"/>
      <c r="K35" s="345"/>
      <c r="L35" s="351"/>
      <c r="M35" s="118">
        <v>50</v>
      </c>
      <c r="N35" s="107"/>
    </row>
    <row r="36" spans="1:14" ht="17.25">
      <c r="A36" s="107"/>
      <c r="B36" s="326" t="s">
        <v>107</v>
      </c>
      <c r="C36" s="113"/>
      <c r="D36" s="116">
        <v>10</v>
      </c>
      <c r="E36" s="113"/>
      <c r="F36" s="116">
        <v>10</v>
      </c>
      <c r="G36" s="113"/>
      <c r="H36" s="116">
        <v>16</v>
      </c>
      <c r="I36" s="113"/>
      <c r="J36" s="116">
        <v>14</v>
      </c>
      <c r="K36" s="345">
        <v>200</v>
      </c>
      <c r="L36" s="346">
        <f>MAX(D36,F36,H36,J36)-MIN(D36,F36,H36,J36)</f>
        <v>6</v>
      </c>
      <c r="M36" s="118"/>
      <c r="N36" s="107"/>
    </row>
    <row r="37" spans="1:14" ht="15.75">
      <c r="A37" s="107"/>
      <c r="B37" s="327"/>
      <c r="C37" s="133"/>
      <c r="D37" s="113"/>
      <c r="E37" s="132" t="s">
        <v>177</v>
      </c>
      <c r="F37" s="113"/>
      <c r="G37" s="133"/>
      <c r="H37" s="113"/>
      <c r="I37" s="133"/>
      <c r="J37" s="113"/>
      <c r="K37" s="345"/>
      <c r="L37" s="346"/>
      <c r="M37" s="118">
        <v>200</v>
      </c>
      <c r="N37" s="107"/>
    </row>
    <row r="38" spans="1:14" ht="17.25">
      <c r="A38" s="107"/>
      <c r="B38" s="326" t="s">
        <v>108</v>
      </c>
      <c r="C38" s="113"/>
      <c r="D38" s="116">
        <v>16</v>
      </c>
      <c r="E38" s="113"/>
      <c r="F38" s="116">
        <v>15</v>
      </c>
      <c r="G38" s="113"/>
      <c r="H38" s="116">
        <v>11</v>
      </c>
      <c r="I38" s="113"/>
      <c r="J38" s="116">
        <v>14</v>
      </c>
      <c r="K38" s="345">
        <v>300</v>
      </c>
      <c r="L38" s="346">
        <f>MAX(D38,F38,H38,J38)-MIN(D38,F38,H38,J38)</f>
        <v>5</v>
      </c>
      <c r="M38" s="118"/>
      <c r="N38" s="107"/>
    </row>
    <row r="39" spans="1:14" ht="15.75">
      <c r="A39" s="107"/>
      <c r="B39" s="327"/>
      <c r="C39" s="133"/>
      <c r="D39" s="113"/>
      <c r="E39" s="132" t="s">
        <v>177</v>
      </c>
      <c r="F39" s="113"/>
      <c r="G39" s="133"/>
      <c r="H39" s="113"/>
      <c r="I39" s="133"/>
      <c r="J39" s="113"/>
      <c r="K39" s="345"/>
      <c r="L39" s="346"/>
      <c r="M39" s="118">
        <v>300</v>
      </c>
      <c r="N39" s="107"/>
    </row>
    <row r="40" spans="1:14" ht="15.75">
      <c r="A40" s="107"/>
      <c r="B40" s="110" t="s">
        <v>111</v>
      </c>
      <c r="C40" s="329">
        <v>50</v>
      </c>
      <c r="D40" s="330"/>
      <c r="E40" s="329">
        <v>150</v>
      </c>
      <c r="F40" s="330"/>
      <c r="G40" s="329">
        <v>400</v>
      </c>
      <c r="H40" s="330"/>
      <c r="I40" s="329">
        <v>100</v>
      </c>
      <c r="J40" s="330"/>
      <c r="K40" s="121"/>
      <c r="L40" s="131"/>
      <c r="M40" s="118"/>
      <c r="N40" s="107"/>
    </row>
    <row r="41" spans="1:14" ht="15.75">
      <c r="A41" s="107"/>
      <c r="B41" s="129" t="s">
        <v>112</v>
      </c>
      <c r="C41" s="335">
        <f>MAX(D34,D36,D38)-MIN(D34,D36,D38)</f>
        <v>8</v>
      </c>
      <c r="D41" s="336"/>
      <c r="E41" s="335">
        <f>MAX(F34,F36,F38)-MIN(F34,F36,F38)</f>
        <v>7</v>
      </c>
      <c r="F41" s="336"/>
      <c r="G41" s="335">
        <f>MAX(H34,H36,H38)-MIN(H34,H36,H38)</f>
        <v>5</v>
      </c>
      <c r="H41" s="336"/>
      <c r="I41" s="335">
        <f>MAX(J34,J36,J38)-MIN(J34,J36,J38)</f>
        <v>0</v>
      </c>
      <c r="J41" s="336"/>
      <c r="K41" s="130"/>
      <c r="L41" s="129"/>
      <c r="M41" s="118"/>
      <c r="N41" s="107"/>
    </row>
    <row r="42" spans="1:14">
      <c r="A42" s="107"/>
      <c r="B42" s="107"/>
      <c r="C42" s="107">
        <v>100</v>
      </c>
      <c r="D42" s="107"/>
      <c r="E42" s="107">
        <v>0</v>
      </c>
      <c r="F42" s="107"/>
      <c r="G42" s="107">
        <v>400</v>
      </c>
      <c r="H42" s="107"/>
      <c r="I42" s="107">
        <v>100</v>
      </c>
      <c r="J42" s="107"/>
      <c r="K42" s="107"/>
      <c r="L42" s="107"/>
      <c r="M42" s="107"/>
      <c r="N42" s="107"/>
    </row>
    <row r="43" spans="1:14">
      <c r="A43" s="107" t="s">
        <v>192</v>
      </c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</row>
    <row r="44" spans="1:14">
      <c r="A44" s="107"/>
      <c r="B44" s="136"/>
      <c r="C44" s="332" t="s">
        <v>181</v>
      </c>
      <c r="D44" s="333"/>
      <c r="E44" s="349"/>
      <c r="F44" s="350"/>
      <c r="G44" s="332" t="s">
        <v>179</v>
      </c>
      <c r="H44" s="333"/>
      <c r="I44" s="332" t="s">
        <v>178</v>
      </c>
      <c r="J44" s="333"/>
      <c r="K44" s="120" t="s">
        <v>109</v>
      </c>
      <c r="L44" s="129" t="s">
        <v>110</v>
      </c>
      <c r="M44" s="107"/>
      <c r="N44" s="107"/>
    </row>
    <row r="45" spans="1:14" ht="17.25">
      <c r="A45" s="107"/>
      <c r="B45" s="326" t="s">
        <v>106</v>
      </c>
      <c r="C45" s="113"/>
      <c r="D45" s="116">
        <v>18</v>
      </c>
      <c r="E45" s="148"/>
      <c r="F45" s="152"/>
      <c r="G45" s="113"/>
      <c r="H45" s="116">
        <v>13</v>
      </c>
      <c r="I45" s="113"/>
      <c r="J45" s="116">
        <v>14</v>
      </c>
      <c r="K45" s="345">
        <v>200</v>
      </c>
      <c r="L45" s="346">
        <f>MAX(D45,F45,H45,J45)-MIN(D45,F45,H45,J45)</f>
        <v>5</v>
      </c>
      <c r="M45" s="107"/>
      <c r="N45" s="107"/>
    </row>
    <row r="46" spans="1:14" ht="15.75">
      <c r="A46" s="107"/>
      <c r="B46" s="327"/>
      <c r="C46" s="133"/>
      <c r="D46" s="113"/>
      <c r="E46" s="149"/>
      <c r="F46" s="148"/>
      <c r="G46" s="133"/>
      <c r="H46" s="113"/>
      <c r="I46" s="133"/>
      <c r="J46" s="113"/>
      <c r="K46" s="345"/>
      <c r="L46" s="346"/>
      <c r="M46" s="107">
        <v>50</v>
      </c>
      <c r="N46" s="107"/>
    </row>
    <row r="47" spans="1:14" ht="17.25">
      <c r="A47" s="107"/>
      <c r="B47" s="326" t="s">
        <v>107</v>
      </c>
      <c r="C47" s="113"/>
      <c r="D47" s="116">
        <v>10</v>
      </c>
      <c r="E47" s="148"/>
      <c r="F47" s="152"/>
      <c r="G47" s="113"/>
      <c r="H47" s="116">
        <v>16</v>
      </c>
      <c r="I47" s="113"/>
      <c r="J47" s="116">
        <v>14</v>
      </c>
      <c r="K47" s="345">
        <v>200</v>
      </c>
      <c r="L47" s="346">
        <f>MAX(D47,F47,H47,J47)-MIN(D47,F47,H47,J47)</f>
        <v>6</v>
      </c>
      <c r="M47" s="107"/>
      <c r="N47" s="107"/>
    </row>
    <row r="48" spans="1:14" ht="15.75">
      <c r="A48" s="107"/>
      <c r="B48" s="327"/>
      <c r="C48" s="133">
        <v>50</v>
      </c>
      <c r="D48" s="113"/>
      <c r="E48" s="150"/>
      <c r="F48" s="148"/>
      <c r="G48" s="133"/>
      <c r="H48" s="113"/>
      <c r="I48" s="133"/>
      <c r="J48" s="113"/>
      <c r="K48" s="345"/>
      <c r="L48" s="346"/>
      <c r="M48" s="107">
        <v>150</v>
      </c>
      <c r="N48" s="107"/>
    </row>
    <row r="49" spans="1:14" ht="17.25">
      <c r="A49" s="107"/>
      <c r="B49" s="326" t="s">
        <v>108</v>
      </c>
      <c r="C49" s="113"/>
      <c r="D49" s="116">
        <v>16</v>
      </c>
      <c r="E49" s="148"/>
      <c r="F49" s="152"/>
      <c r="G49" s="113"/>
      <c r="H49" s="116">
        <v>11</v>
      </c>
      <c r="I49" s="113"/>
      <c r="J49" s="116">
        <v>14</v>
      </c>
      <c r="K49" s="345">
        <v>300</v>
      </c>
      <c r="L49" s="346">
        <f>MAX(D49,F49,H49,J49)-MIN(D49,F49,H49,J49)</f>
        <v>5</v>
      </c>
      <c r="M49" s="107"/>
      <c r="N49" s="107"/>
    </row>
    <row r="50" spans="1:14" ht="15.75">
      <c r="A50" s="107"/>
      <c r="B50" s="327"/>
      <c r="C50" s="133"/>
      <c r="D50" s="113"/>
      <c r="E50" s="150"/>
      <c r="F50" s="148"/>
      <c r="G50" s="133"/>
      <c r="H50" s="113"/>
      <c r="I50" s="133"/>
      <c r="J50" s="113"/>
      <c r="K50" s="345"/>
      <c r="L50" s="346"/>
      <c r="M50" s="107">
        <v>300</v>
      </c>
      <c r="N50" s="107"/>
    </row>
    <row r="51" spans="1:14" ht="15.75">
      <c r="A51" s="107"/>
      <c r="B51" s="110" t="s">
        <v>111</v>
      </c>
      <c r="C51" s="329">
        <v>50</v>
      </c>
      <c r="D51" s="330"/>
      <c r="E51" s="347"/>
      <c r="F51" s="348"/>
      <c r="G51" s="329">
        <v>400</v>
      </c>
      <c r="H51" s="330"/>
      <c r="I51" s="329">
        <v>100</v>
      </c>
      <c r="J51" s="330"/>
      <c r="K51" s="121"/>
      <c r="L51" s="131"/>
      <c r="M51" s="107"/>
      <c r="N51" s="107"/>
    </row>
    <row r="52" spans="1:14" ht="15.75">
      <c r="A52" s="107"/>
      <c r="B52" s="129" t="s">
        <v>112</v>
      </c>
      <c r="C52" s="343">
        <f>MAX(D45,D47,D49)-MIN(D45,D47,D49)</f>
        <v>8</v>
      </c>
      <c r="D52" s="344"/>
      <c r="E52" s="341"/>
      <c r="F52" s="342"/>
      <c r="G52" s="335">
        <f>MAX(H45,H47,H49)-MIN(H45,H47,H49)</f>
        <v>5</v>
      </c>
      <c r="H52" s="336"/>
      <c r="I52" s="335">
        <f>MAX(J45,J47,J49)-MIN(J45,J47,J49)</f>
        <v>0</v>
      </c>
      <c r="J52" s="336"/>
      <c r="K52" s="130"/>
      <c r="L52" s="129"/>
      <c r="M52" s="107"/>
      <c r="N52" s="107"/>
    </row>
    <row r="53" spans="1:14">
      <c r="A53" s="107"/>
      <c r="B53" s="107"/>
      <c r="C53" s="107">
        <v>50</v>
      </c>
      <c r="D53" s="107"/>
      <c r="E53" s="107"/>
      <c r="F53" s="107"/>
      <c r="G53" s="107">
        <v>400</v>
      </c>
      <c r="H53" s="107"/>
      <c r="I53" s="107">
        <v>100</v>
      </c>
      <c r="J53" s="107"/>
      <c r="K53" s="107"/>
      <c r="L53" s="107"/>
      <c r="M53" s="107"/>
      <c r="N53" s="107"/>
    </row>
    <row r="54" spans="1:14">
      <c r="A54" s="107" t="s">
        <v>191</v>
      </c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</row>
    <row r="55" spans="1:14">
      <c r="A55" s="107"/>
      <c r="B55" s="136"/>
      <c r="C55" s="349"/>
      <c r="D55" s="350"/>
      <c r="E55" s="349"/>
      <c r="F55" s="350"/>
      <c r="G55" s="332" t="s">
        <v>179</v>
      </c>
      <c r="H55" s="333"/>
      <c r="I55" s="332" t="s">
        <v>178</v>
      </c>
      <c r="J55" s="333"/>
      <c r="K55" s="120" t="s">
        <v>109</v>
      </c>
      <c r="L55" s="129" t="s">
        <v>110</v>
      </c>
      <c r="M55" s="107"/>
      <c r="N55" s="107"/>
    </row>
    <row r="56" spans="1:14" ht="17.25">
      <c r="A56" s="107"/>
      <c r="B56" s="326" t="s">
        <v>106</v>
      </c>
      <c r="C56" s="148"/>
      <c r="D56" s="152"/>
      <c r="E56" s="148"/>
      <c r="F56" s="152"/>
      <c r="G56" s="113"/>
      <c r="H56" s="116">
        <v>13</v>
      </c>
      <c r="I56" s="113"/>
      <c r="J56" s="116">
        <v>14</v>
      </c>
      <c r="K56" s="345">
        <v>200</v>
      </c>
      <c r="L56" s="346">
        <f>MAX(D56,F56,H56,J56)-MIN(D56,F56,H56,J56)</f>
        <v>1</v>
      </c>
      <c r="M56" s="107"/>
      <c r="N56" s="107"/>
    </row>
    <row r="57" spans="1:14" ht="15.75">
      <c r="A57" s="107"/>
      <c r="B57" s="327"/>
      <c r="C57" s="149"/>
      <c r="D57" s="148"/>
      <c r="E57" s="149"/>
      <c r="F57" s="148"/>
      <c r="G57" s="133"/>
      <c r="H57" s="113"/>
      <c r="I57" s="133"/>
      <c r="J57" s="113"/>
      <c r="K57" s="345"/>
      <c r="L57" s="346"/>
      <c r="M57" s="107">
        <v>50</v>
      </c>
      <c r="N57" s="107"/>
    </row>
    <row r="58" spans="1:14" ht="17.25">
      <c r="A58" s="107"/>
      <c r="B58" s="326" t="s">
        <v>107</v>
      </c>
      <c r="C58" s="148"/>
      <c r="D58" s="152"/>
      <c r="E58" s="148"/>
      <c r="F58" s="152"/>
      <c r="G58" s="113"/>
      <c r="H58" s="116">
        <v>16</v>
      </c>
      <c r="I58" s="113"/>
      <c r="J58" s="116">
        <v>14</v>
      </c>
      <c r="K58" s="345">
        <v>200</v>
      </c>
      <c r="L58" s="346">
        <f>MAX(D58,F58,H58,J58)-MIN(D58,F58,H58,J58)</f>
        <v>2</v>
      </c>
      <c r="M58" s="107"/>
      <c r="N58" s="107"/>
    </row>
    <row r="59" spans="1:14" ht="15.75">
      <c r="A59" s="107"/>
      <c r="B59" s="327"/>
      <c r="C59" s="150"/>
      <c r="D59" s="148"/>
      <c r="E59" s="150"/>
      <c r="F59" s="148"/>
      <c r="G59" s="133"/>
      <c r="H59" s="113"/>
      <c r="I59" s="133"/>
      <c r="J59" s="113"/>
      <c r="K59" s="345"/>
      <c r="L59" s="346"/>
      <c r="M59" s="107">
        <v>150</v>
      </c>
      <c r="N59" s="107"/>
    </row>
    <row r="60" spans="1:14" ht="17.25">
      <c r="A60" s="107"/>
      <c r="B60" s="326" t="s">
        <v>108</v>
      </c>
      <c r="C60" s="148"/>
      <c r="D60" s="152"/>
      <c r="E60" s="148"/>
      <c r="F60" s="152"/>
      <c r="G60" s="113"/>
      <c r="H60" s="116">
        <v>11</v>
      </c>
      <c r="I60" s="113"/>
      <c r="J60" s="116">
        <v>14</v>
      </c>
      <c r="K60" s="345">
        <v>300</v>
      </c>
      <c r="L60" s="346">
        <f>MAX(D60,F60,H60,J60)-MIN(D60,F60,H60,J60)</f>
        <v>3</v>
      </c>
      <c r="M60" s="107"/>
      <c r="N60" s="107"/>
    </row>
    <row r="61" spans="1:14" ht="15.75">
      <c r="A61" s="107"/>
      <c r="B61" s="327"/>
      <c r="C61" s="150"/>
      <c r="D61" s="148"/>
      <c r="E61" s="150"/>
      <c r="F61" s="148"/>
      <c r="G61" s="133">
        <v>300</v>
      </c>
      <c r="H61" s="113"/>
      <c r="I61" s="132" t="s">
        <v>177</v>
      </c>
      <c r="J61" s="113"/>
      <c r="K61" s="345"/>
      <c r="L61" s="346"/>
      <c r="M61" s="107"/>
      <c r="N61" s="107"/>
    </row>
    <row r="62" spans="1:14" ht="15.75">
      <c r="A62" s="107"/>
      <c r="B62" s="110" t="s">
        <v>111</v>
      </c>
      <c r="C62" s="347"/>
      <c r="D62" s="348"/>
      <c r="E62" s="347"/>
      <c r="F62" s="348"/>
      <c r="G62" s="329">
        <v>400</v>
      </c>
      <c r="H62" s="330"/>
      <c r="I62" s="329">
        <v>100</v>
      </c>
      <c r="J62" s="330"/>
      <c r="K62" s="121"/>
      <c r="L62" s="131"/>
      <c r="M62" s="107"/>
      <c r="N62" s="107"/>
    </row>
    <row r="63" spans="1:14" ht="15.75">
      <c r="A63" s="107"/>
      <c r="B63" s="129" t="s">
        <v>112</v>
      </c>
      <c r="C63" s="341"/>
      <c r="D63" s="342"/>
      <c r="E63" s="341"/>
      <c r="F63" s="342"/>
      <c r="G63" s="343">
        <f>MAX(H56,H58,H60)-MIN(H56,H58,H60)</f>
        <v>5</v>
      </c>
      <c r="H63" s="344"/>
      <c r="I63" s="335">
        <f>MAX(J56,J58,J60)-MIN(J56,J58,J60)</f>
        <v>0</v>
      </c>
      <c r="J63" s="336"/>
      <c r="K63" s="130"/>
      <c r="L63" s="129"/>
      <c r="M63" s="107"/>
      <c r="N63" s="107"/>
    </row>
    <row r="64" spans="1:14">
      <c r="A64" s="107"/>
      <c r="B64" s="107"/>
      <c r="C64" s="107"/>
      <c r="D64" s="107"/>
      <c r="E64" s="107"/>
      <c r="F64" s="107"/>
      <c r="G64" s="107">
        <v>100</v>
      </c>
      <c r="H64" s="107"/>
      <c r="I64" s="107">
        <v>100</v>
      </c>
      <c r="J64" s="107"/>
      <c r="K64" s="107"/>
      <c r="L64" s="107"/>
      <c r="M64" s="107"/>
      <c r="N64" s="107"/>
    </row>
    <row r="65" spans="1:14">
      <c r="A65" s="107" t="s">
        <v>190</v>
      </c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</row>
    <row r="66" spans="1:14">
      <c r="A66" s="107"/>
      <c r="B66" s="136"/>
      <c r="C66" s="349"/>
      <c r="D66" s="350"/>
      <c r="E66" s="349"/>
      <c r="F66" s="350"/>
      <c r="G66" s="332" t="s">
        <v>179</v>
      </c>
      <c r="H66" s="333"/>
      <c r="I66" s="332" t="s">
        <v>178</v>
      </c>
      <c r="J66" s="333"/>
      <c r="K66" s="120" t="s">
        <v>109</v>
      </c>
      <c r="L66" s="129" t="s">
        <v>110</v>
      </c>
      <c r="M66" s="107"/>
      <c r="N66" s="107"/>
    </row>
    <row r="67" spans="1:14" ht="17.25">
      <c r="A67" s="107"/>
      <c r="B67" s="326" t="s">
        <v>106</v>
      </c>
      <c r="C67" s="148"/>
      <c r="D67" s="152"/>
      <c r="E67" s="148"/>
      <c r="F67" s="152"/>
      <c r="G67" s="113"/>
      <c r="H67" s="116">
        <v>13</v>
      </c>
      <c r="I67" s="113"/>
      <c r="J67" s="116">
        <v>14</v>
      </c>
      <c r="K67" s="345">
        <v>200</v>
      </c>
      <c r="L67" s="346">
        <f>MAX(D67,F67,H67,J67)-MIN(D67,F67,H67,J67)</f>
        <v>1</v>
      </c>
      <c r="M67" s="107"/>
      <c r="N67" s="107"/>
    </row>
    <row r="68" spans="1:14" ht="15.75">
      <c r="A68" s="107"/>
      <c r="B68" s="327"/>
      <c r="C68" s="149"/>
      <c r="D68" s="148"/>
      <c r="E68" s="149"/>
      <c r="F68" s="148"/>
      <c r="G68" s="133">
        <v>50</v>
      </c>
      <c r="H68" s="113"/>
      <c r="I68" s="132" t="s">
        <v>177</v>
      </c>
      <c r="J68" s="113"/>
      <c r="K68" s="345"/>
      <c r="L68" s="346"/>
      <c r="M68" s="107"/>
      <c r="N68" s="107"/>
    </row>
    <row r="69" spans="1:14" ht="17.25">
      <c r="A69" s="107"/>
      <c r="B69" s="326" t="s">
        <v>107</v>
      </c>
      <c r="C69" s="148"/>
      <c r="D69" s="152"/>
      <c r="E69" s="148"/>
      <c r="F69" s="152"/>
      <c r="G69" s="113"/>
      <c r="H69" s="116">
        <v>16</v>
      </c>
      <c r="I69" s="113"/>
      <c r="J69" s="116">
        <v>14</v>
      </c>
      <c r="K69" s="345">
        <v>200</v>
      </c>
      <c r="L69" s="346">
        <f>MAX(D69,F69,H69,J69)-MIN(D69,F69,H69,J69)</f>
        <v>2</v>
      </c>
      <c r="M69" s="107"/>
      <c r="N69" s="107"/>
    </row>
    <row r="70" spans="1:14" ht="15.75">
      <c r="A70" s="107"/>
      <c r="B70" s="327"/>
      <c r="C70" s="150"/>
      <c r="D70" s="148"/>
      <c r="E70" s="150"/>
      <c r="F70" s="148"/>
      <c r="G70" s="133"/>
      <c r="H70" s="113"/>
      <c r="I70" s="133"/>
      <c r="J70" s="113"/>
      <c r="K70" s="345"/>
      <c r="L70" s="346"/>
      <c r="M70" s="107">
        <v>150</v>
      </c>
      <c r="N70" s="107"/>
    </row>
    <row r="71" spans="1:14" ht="17.25">
      <c r="A71" s="107"/>
      <c r="B71" s="326" t="s">
        <v>108</v>
      </c>
      <c r="C71" s="148"/>
      <c r="D71" s="152"/>
      <c r="E71" s="148"/>
      <c r="F71" s="152"/>
      <c r="G71" s="148"/>
      <c r="H71" s="152"/>
      <c r="I71" s="148"/>
      <c r="J71" s="152"/>
      <c r="K71" s="345">
        <v>300</v>
      </c>
      <c r="L71" s="346"/>
      <c r="M71" s="107"/>
      <c r="N71" s="107"/>
    </row>
    <row r="72" spans="1:14" ht="15.75">
      <c r="A72" s="107"/>
      <c r="B72" s="327"/>
      <c r="C72" s="150"/>
      <c r="D72" s="148"/>
      <c r="E72" s="150"/>
      <c r="F72" s="148"/>
      <c r="G72" s="149"/>
      <c r="H72" s="148"/>
      <c r="I72" s="149"/>
      <c r="J72" s="148"/>
      <c r="K72" s="345"/>
      <c r="L72" s="346"/>
      <c r="M72" s="107"/>
      <c r="N72" s="107"/>
    </row>
    <row r="73" spans="1:14" ht="15.75">
      <c r="A73" s="107"/>
      <c r="B73" s="110" t="s">
        <v>111</v>
      </c>
      <c r="C73" s="347"/>
      <c r="D73" s="348"/>
      <c r="E73" s="347"/>
      <c r="F73" s="348"/>
      <c r="G73" s="329">
        <v>400</v>
      </c>
      <c r="H73" s="330"/>
      <c r="I73" s="329">
        <v>100</v>
      </c>
      <c r="J73" s="330"/>
      <c r="K73" s="121"/>
      <c r="L73" s="131"/>
      <c r="M73" s="107"/>
      <c r="N73" s="107"/>
    </row>
    <row r="74" spans="1:14" ht="15.75">
      <c r="A74" s="107"/>
      <c r="B74" s="129" t="s">
        <v>112</v>
      </c>
      <c r="C74" s="341"/>
      <c r="D74" s="342"/>
      <c r="E74" s="341"/>
      <c r="F74" s="342"/>
      <c r="G74" s="343">
        <f>MAX(H67,H69,H71)-MIN(H67,H69,H71)</f>
        <v>3</v>
      </c>
      <c r="H74" s="344"/>
      <c r="I74" s="335">
        <f>MAX(J67,J69,J71)-MIN(J67,J69,J71)</f>
        <v>0</v>
      </c>
      <c r="J74" s="336"/>
      <c r="K74" s="130"/>
      <c r="L74" s="129"/>
      <c r="M74" s="107"/>
      <c r="N74" s="107"/>
    </row>
    <row r="75" spans="1:14">
      <c r="A75" s="107"/>
      <c r="B75" s="107"/>
      <c r="C75" s="107"/>
      <c r="D75" s="107"/>
      <c r="E75" s="107"/>
      <c r="F75" s="107"/>
      <c r="G75" s="107">
        <v>50</v>
      </c>
      <c r="H75" s="107"/>
      <c r="I75" s="107">
        <v>100</v>
      </c>
      <c r="J75" s="107"/>
      <c r="K75" s="107"/>
      <c r="L75" s="107"/>
      <c r="M75" s="107"/>
      <c r="N75" s="107"/>
    </row>
    <row r="76" spans="1:14">
      <c r="A76" s="107" t="s">
        <v>189</v>
      </c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</row>
    <row r="77" spans="1:14">
      <c r="A77" s="107"/>
      <c r="B77" s="136"/>
      <c r="C77" s="167"/>
      <c r="D77" s="166"/>
      <c r="E77" s="167"/>
      <c r="F77" s="166"/>
      <c r="G77" s="165" t="s">
        <v>179</v>
      </c>
      <c r="H77" s="164"/>
      <c r="I77" s="165" t="s">
        <v>178</v>
      </c>
      <c r="J77" s="164"/>
      <c r="K77" s="120" t="s">
        <v>109</v>
      </c>
      <c r="L77" s="129" t="s">
        <v>110</v>
      </c>
      <c r="M77" s="107"/>
      <c r="N77" s="107"/>
    </row>
    <row r="78" spans="1:14" ht="17.25">
      <c r="A78" s="107"/>
      <c r="B78" s="153" t="s">
        <v>106</v>
      </c>
      <c r="C78" s="148"/>
      <c r="D78" s="152"/>
      <c r="E78" s="148"/>
      <c r="F78" s="163"/>
      <c r="G78" s="162"/>
      <c r="H78" s="160"/>
      <c r="I78" s="161"/>
      <c r="J78" s="160"/>
      <c r="K78" s="155">
        <v>200</v>
      </c>
      <c r="L78" s="146"/>
      <c r="M78" s="107"/>
      <c r="N78" s="107"/>
    </row>
    <row r="79" spans="1:14" ht="15.75">
      <c r="A79" s="107"/>
      <c r="B79" s="151"/>
      <c r="C79" s="149"/>
      <c r="D79" s="148"/>
      <c r="E79" s="149"/>
      <c r="F79" s="159"/>
      <c r="G79" s="158"/>
      <c r="H79" s="156"/>
      <c r="I79" s="157"/>
      <c r="J79" s="156"/>
      <c r="K79" s="155"/>
      <c r="L79" s="146"/>
      <c r="M79" s="107"/>
      <c r="N79" s="107"/>
    </row>
    <row r="80" spans="1:14" ht="17.25">
      <c r="A80" s="107"/>
      <c r="B80" s="153" t="s">
        <v>107</v>
      </c>
      <c r="C80" s="148"/>
      <c r="D80" s="152"/>
      <c r="E80" s="148"/>
      <c r="F80" s="152"/>
      <c r="G80" s="135"/>
      <c r="H80" s="134">
        <v>16</v>
      </c>
      <c r="I80" s="135"/>
      <c r="J80" s="134">
        <v>14</v>
      </c>
      <c r="K80" s="147">
        <v>200</v>
      </c>
      <c r="L80" s="154">
        <f>MAX(D80,F80,H80,J80)-MIN(D80,F80,H80,J80)</f>
        <v>2</v>
      </c>
      <c r="M80" s="107"/>
      <c r="N80" s="107"/>
    </row>
    <row r="81" spans="1:14" ht="15.75">
      <c r="A81" s="107"/>
      <c r="B81" s="151"/>
      <c r="C81" s="150"/>
      <c r="D81" s="148"/>
      <c r="E81" s="150"/>
      <c r="F81" s="148"/>
      <c r="G81" s="133"/>
      <c r="H81" s="113"/>
      <c r="I81" s="133">
        <v>100</v>
      </c>
      <c r="J81" s="113"/>
      <c r="K81" s="147"/>
      <c r="L81" s="146"/>
      <c r="M81" s="107">
        <v>50</v>
      </c>
      <c r="N81" s="107"/>
    </row>
    <row r="82" spans="1:14" ht="17.25">
      <c r="A82" s="107"/>
      <c r="B82" s="153" t="s">
        <v>108</v>
      </c>
      <c r="C82" s="148"/>
      <c r="D82" s="152"/>
      <c r="E82" s="148"/>
      <c r="F82" s="152"/>
      <c r="G82" s="148"/>
      <c r="H82" s="152"/>
      <c r="I82" s="148"/>
      <c r="J82" s="152"/>
      <c r="K82" s="147">
        <v>300</v>
      </c>
      <c r="L82" s="146">
        <f>MAX(D82,F82,H82,J82)-MIN(D82,F82,H82,J82)</f>
        <v>0</v>
      </c>
      <c r="M82" s="107"/>
      <c r="N82" s="107"/>
    </row>
    <row r="83" spans="1:14" ht="15.75">
      <c r="A83" s="107"/>
      <c r="B83" s="151"/>
      <c r="C83" s="150"/>
      <c r="D83" s="148"/>
      <c r="E83" s="150"/>
      <c r="F83" s="148"/>
      <c r="G83" s="149"/>
      <c r="H83" s="148"/>
      <c r="I83" s="149"/>
      <c r="J83" s="148"/>
      <c r="K83" s="147"/>
      <c r="L83" s="146"/>
      <c r="M83" s="107"/>
      <c r="N83" s="107"/>
    </row>
    <row r="84" spans="1:14" ht="15.75">
      <c r="A84" s="107"/>
      <c r="B84" s="110" t="s">
        <v>111</v>
      </c>
      <c r="C84" s="145"/>
      <c r="D84" s="144"/>
      <c r="E84" s="145"/>
      <c r="F84" s="144"/>
      <c r="G84" s="143">
        <v>400</v>
      </c>
      <c r="H84" s="142"/>
      <c r="I84" s="143">
        <v>100</v>
      </c>
      <c r="J84" s="142"/>
      <c r="K84" s="121"/>
      <c r="L84" s="131"/>
      <c r="M84" s="107"/>
      <c r="N84" s="107"/>
    </row>
    <row r="85" spans="1:14" ht="15.75">
      <c r="A85" s="107"/>
      <c r="B85" s="129" t="s">
        <v>112</v>
      </c>
      <c r="C85" s="141"/>
      <c r="D85" s="140"/>
      <c r="E85" s="141"/>
      <c r="F85" s="140"/>
      <c r="G85" s="138">
        <f>MAX(H78,H80,H82)-MIN(H78,H80,H82)</f>
        <v>0</v>
      </c>
      <c r="H85" s="139"/>
      <c r="I85" s="138">
        <f>MAX(J78,J80,J82)-MIN(J78,J80,J82)</f>
        <v>0</v>
      </c>
      <c r="J85" s="137"/>
      <c r="K85" s="130"/>
      <c r="L85" s="129"/>
      <c r="M85" s="107"/>
      <c r="N85" s="107"/>
    </row>
    <row r="86" spans="1:14">
      <c r="A86" s="107"/>
      <c r="B86" s="107"/>
      <c r="C86" s="107"/>
      <c r="D86" s="107"/>
      <c r="E86" s="107"/>
      <c r="F86" s="107"/>
      <c r="G86" s="107">
        <v>50</v>
      </c>
      <c r="H86" s="107"/>
      <c r="I86" s="107">
        <v>100</v>
      </c>
      <c r="J86" s="107"/>
      <c r="K86" s="107"/>
      <c r="L86" s="107"/>
      <c r="M86" s="107"/>
      <c r="N86" s="107"/>
    </row>
    <row r="87" spans="1:14">
      <c r="A87" s="107" t="s">
        <v>188</v>
      </c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</row>
    <row r="88" spans="1:14">
      <c r="A88" s="107"/>
      <c r="B88" s="136"/>
      <c r="C88" s="167"/>
      <c r="D88" s="166"/>
      <c r="E88" s="167"/>
      <c r="F88" s="166"/>
      <c r="G88" s="165" t="s">
        <v>179</v>
      </c>
      <c r="H88" s="164"/>
      <c r="I88" s="165" t="s">
        <v>178</v>
      </c>
      <c r="J88" s="164"/>
      <c r="K88" s="120" t="s">
        <v>109</v>
      </c>
      <c r="L88" s="129" t="s">
        <v>110</v>
      </c>
      <c r="M88" s="107"/>
      <c r="N88" s="107"/>
    </row>
    <row r="89" spans="1:14" ht="17.25">
      <c r="A89" s="107"/>
      <c r="B89" s="153" t="s">
        <v>106</v>
      </c>
      <c r="C89" s="148"/>
      <c r="D89" s="152"/>
      <c r="E89" s="148"/>
      <c r="F89" s="163"/>
      <c r="G89" s="162"/>
      <c r="H89" s="160"/>
      <c r="I89" s="161"/>
      <c r="J89" s="160"/>
      <c r="K89" s="155">
        <v>200</v>
      </c>
      <c r="L89" s="146"/>
      <c r="M89" s="107"/>
      <c r="N89" s="107"/>
    </row>
    <row r="90" spans="1:14" ht="15.75">
      <c r="A90" s="107"/>
      <c r="B90" s="151"/>
      <c r="C90" s="149"/>
      <c r="D90" s="148"/>
      <c r="E90" s="149"/>
      <c r="F90" s="159"/>
      <c r="G90" s="158"/>
      <c r="H90" s="156"/>
      <c r="I90" s="157"/>
      <c r="J90" s="156"/>
      <c r="K90" s="155"/>
      <c r="L90" s="146"/>
      <c r="M90" s="107"/>
      <c r="N90" s="107"/>
    </row>
    <row r="91" spans="1:14" ht="17.25">
      <c r="A91" s="107"/>
      <c r="B91" s="153" t="s">
        <v>107</v>
      </c>
      <c r="C91" s="148"/>
      <c r="D91" s="152"/>
      <c r="E91" s="148"/>
      <c r="F91" s="152"/>
      <c r="G91" s="135"/>
      <c r="H91" s="134">
        <v>16</v>
      </c>
      <c r="I91" s="148"/>
      <c r="J91" s="152"/>
      <c r="K91" s="147">
        <v>200</v>
      </c>
      <c r="L91" s="154"/>
      <c r="M91" s="107"/>
      <c r="N91" s="107"/>
    </row>
    <row r="92" spans="1:14" ht="15.75">
      <c r="A92" s="107"/>
      <c r="B92" s="151"/>
      <c r="C92" s="150"/>
      <c r="D92" s="148"/>
      <c r="E92" s="150"/>
      <c r="F92" s="148"/>
      <c r="G92" s="133">
        <v>50</v>
      </c>
      <c r="H92" s="113"/>
      <c r="I92" s="149"/>
      <c r="J92" s="148"/>
      <c r="K92" s="147"/>
      <c r="L92" s="146"/>
      <c r="M92" s="107"/>
      <c r="N92" s="107"/>
    </row>
    <row r="93" spans="1:14" ht="17.25">
      <c r="A93" s="107"/>
      <c r="B93" s="153" t="s">
        <v>108</v>
      </c>
      <c r="C93" s="148"/>
      <c r="D93" s="152"/>
      <c r="E93" s="148"/>
      <c r="F93" s="152"/>
      <c r="G93" s="148"/>
      <c r="H93" s="152"/>
      <c r="I93" s="148"/>
      <c r="J93" s="152"/>
      <c r="K93" s="147">
        <v>300</v>
      </c>
      <c r="L93" s="146"/>
      <c r="M93" s="107"/>
      <c r="N93" s="107"/>
    </row>
    <row r="94" spans="1:14" ht="15.75">
      <c r="A94" s="107"/>
      <c r="B94" s="151"/>
      <c r="C94" s="150"/>
      <c r="D94" s="148"/>
      <c r="E94" s="150"/>
      <c r="F94" s="148"/>
      <c r="G94" s="149"/>
      <c r="H94" s="148"/>
      <c r="I94" s="149"/>
      <c r="J94" s="148"/>
      <c r="K94" s="147"/>
      <c r="L94" s="146"/>
      <c r="M94" s="107"/>
      <c r="N94" s="107"/>
    </row>
    <row r="95" spans="1:14" ht="15.75">
      <c r="A95" s="107"/>
      <c r="B95" s="110" t="s">
        <v>111</v>
      </c>
      <c r="C95" s="145"/>
      <c r="D95" s="144"/>
      <c r="E95" s="145"/>
      <c r="F95" s="144"/>
      <c r="G95" s="143">
        <v>400</v>
      </c>
      <c r="H95" s="142"/>
      <c r="I95" s="143">
        <v>100</v>
      </c>
      <c r="J95" s="142"/>
      <c r="K95" s="121"/>
      <c r="L95" s="131"/>
      <c r="M95" s="107"/>
      <c r="N95" s="107"/>
    </row>
    <row r="96" spans="1:14" ht="15.75">
      <c r="A96" s="107"/>
      <c r="B96" s="129" t="s">
        <v>112</v>
      </c>
      <c r="C96" s="141"/>
      <c r="D96" s="140"/>
      <c r="E96" s="141"/>
      <c r="F96" s="140"/>
      <c r="G96" s="138">
        <f>MAX(H89,H91,H93)-MIN(H89,H91,H93)</f>
        <v>0</v>
      </c>
      <c r="H96" s="139"/>
      <c r="I96" s="138"/>
      <c r="J96" s="137"/>
      <c r="K96" s="130"/>
      <c r="L96" s="129"/>
      <c r="M96" s="107"/>
      <c r="N96" s="107"/>
    </row>
    <row r="97" spans="1:14">
      <c r="A97" s="107"/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</row>
    <row r="98" spans="1:14">
      <c r="A98" s="107" t="s">
        <v>187</v>
      </c>
      <c r="B98" s="107"/>
      <c r="C98" s="107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</row>
    <row r="99" spans="1:14">
      <c r="A99" s="107"/>
      <c r="B99" s="136"/>
      <c r="C99" s="332" t="s">
        <v>181</v>
      </c>
      <c r="D99" s="333"/>
      <c r="E99" s="332" t="s">
        <v>180</v>
      </c>
      <c r="F99" s="333"/>
      <c r="G99" s="332" t="s">
        <v>179</v>
      </c>
      <c r="H99" s="333"/>
      <c r="I99" s="332" t="s">
        <v>178</v>
      </c>
      <c r="J99" s="333"/>
      <c r="K99" s="120" t="s">
        <v>109</v>
      </c>
      <c r="L99" s="129" t="s">
        <v>110</v>
      </c>
      <c r="M99" s="107"/>
      <c r="N99" s="107"/>
    </row>
    <row r="100" spans="1:14" ht="17.25">
      <c r="A100" s="107"/>
      <c r="B100" s="326" t="s">
        <v>106</v>
      </c>
      <c r="C100" s="113"/>
      <c r="D100" s="116">
        <v>18</v>
      </c>
      <c r="E100" s="113"/>
      <c r="F100" s="116">
        <v>8</v>
      </c>
      <c r="G100" s="113"/>
      <c r="H100" s="116">
        <v>13</v>
      </c>
      <c r="I100" s="113"/>
      <c r="J100" s="116">
        <v>14</v>
      </c>
      <c r="K100" s="326">
        <v>200</v>
      </c>
      <c r="L100" s="339"/>
      <c r="M100" s="107"/>
      <c r="N100" s="107"/>
    </row>
    <row r="101" spans="1:14" ht="15.75">
      <c r="A101" s="107"/>
      <c r="B101" s="327"/>
      <c r="C101" s="132" t="s">
        <v>177</v>
      </c>
      <c r="D101" s="113"/>
      <c r="E101" s="133">
        <v>150</v>
      </c>
      <c r="F101" s="113"/>
      <c r="G101" s="133">
        <v>50</v>
      </c>
      <c r="H101" s="113"/>
      <c r="I101" s="132" t="s">
        <v>177</v>
      </c>
      <c r="J101" s="113"/>
      <c r="K101" s="327"/>
      <c r="L101" s="340"/>
      <c r="M101" s="107"/>
      <c r="N101" s="107"/>
    </row>
    <row r="102" spans="1:14" ht="17.25">
      <c r="A102" s="107"/>
      <c r="B102" s="326" t="s">
        <v>107</v>
      </c>
      <c r="C102" s="113"/>
      <c r="D102" s="116">
        <v>10</v>
      </c>
      <c r="E102" s="113"/>
      <c r="F102" s="116">
        <v>10</v>
      </c>
      <c r="G102" s="135"/>
      <c r="H102" s="134">
        <v>16</v>
      </c>
      <c r="I102" s="135"/>
      <c r="J102" s="134">
        <v>14</v>
      </c>
      <c r="K102" s="326">
        <v>200</v>
      </c>
      <c r="L102" s="337"/>
      <c r="M102" s="107"/>
      <c r="N102" s="107"/>
    </row>
    <row r="103" spans="1:14" ht="15.75">
      <c r="A103" s="107"/>
      <c r="B103" s="327"/>
      <c r="C103" s="133">
        <v>50</v>
      </c>
      <c r="D103" s="113"/>
      <c r="E103" s="132" t="s">
        <v>177</v>
      </c>
      <c r="F103" s="113"/>
      <c r="G103" s="133">
        <v>50</v>
      </c>
      <c r="H103" s="113"/>
      <c r="I103" s="133">
        <v>100</v>
      </c>
      <c r="J103" s="113"/>
      <c r="K103" s="327"/>
      <c r="L103" s="338"/>
      <c r="M103" s="107"/>
      <c r="N103" s="107"/>
    </row>
    <row r="104" spans="1:14" ht="17.25">
      <c r="A104" s="107"/>
      <c r="B104" s="326" t="s">
        <v>108</v>
      </c>
      <c r="C104" s="113"/>
      <c r="D104" s="116">
        <v>16</v>
      </c>
      <c r="E104" s="113"/>
      <c r="F104" s="116">
        <v>15</v>
      </c>
      <c r="G104" s="113"/>
      <c r="H104" s="116">
        <v>11</v>
      </c>
      <c r="I104" s="113"/>
      <c r="J104" s="116">
        <v>14</v>
      </c>
      <c r="K104" s="326">
        <v>300</v>
      </c>
      <c r="L104" s="337"/>
      <c r="M104" s="107"/>
      <c r="N104" s="107"/>
    </row>
    <row r="105" spans="1:14" ht="15.75">
      <c r="A105" s="107"/>
      <c r="B105" s="327"/>
      <c r="C105" s="132" t="s">
        <v>177</v>
      </c>
      <c r="D105" s="113"/>
      <c r="E105" s="132" t="s">
        <v>177</v>
      </c>
      <c r="F105" s="113"/>
      <c r="G105" s="133">
        <v>300</v>
      </c>
      <c r="H105" s="113"/>
      <c r="I105" s="132" t="s">
        <v>177</v>
      </c>
      <c r="J105" s="113"/>
      <c r="K105" s="327"/>
      <c r="L105" s="338"/>
      <c r="M105" s="107"/>
      <c r="N105" s="107"/>
    </row>
    <row r="106" spans="1:14" ht="15.75">
      <c r="A106" s="107"/>
      <c r="B106" s="110" t="s">
        <v>111</v>
      </c>
      <c r="C106" s="329">
        <v>50</v>
      </c>
      <c r="D106" s="330"/>
      <c r="E106" s="329">
        <v>150</v>
      </c>
      <c r="F106" s="330"/>
      <c r="G106" s="329">
        <v>400</v>
      </c>
      <c r="H106" s="330"/>
      <c r="I106" s="329">
        <v>100</v>
      </c>
      <c r="J106" s="330"/>
      <c r="K106" s="121"/>
      <c r="L106" s="131"/>
      <c r="M106" s="107"/>
      <c r="N106" s="107"/>
    </row>
    <row r="107" spans="1:14" ht="15.75">
      <c r="A107" s="107"/>
      <c r="B107" s="129" t="s">
        <v>112</v>
      </c>
      <c r="C107" s="335"/>
      <c r="D107" s="336"/>
      <c r="E107" s="335"/>
      <c r="F107" s="336"/>
      <c r="G107" s="335"/>
      <c r="H107" s="336"/>
      <c r="I107" s="335"/>
      <c r="J107" s="336"/>
      <c r="K107" s="130"/>
      <c r="L107" s="129"/>
      <c r="M107" s="107"/>
      <c r="N107" s="107"/>
    </row>
    <row r="108" spans="1:14">
      <c r="A108" s="107"/>
      <c r="B108" s="107"/>
      <c r="C108" s="107"/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</row>
  </sheetData>
  <mergeCells count="159">
    <mergeCell ref="B21:B22"/>
    <mergeCell ref="I21:I22"/>
    <mergeCell ref="J21:J22"/>
    <mergeCell ref="I23:J24"/>
    <mergeCell ref="C23:D23"/>
    <mergeCell ref="E23:F23"/>
    <mergeCell ref="G23:H23"/>
    <mergeCell ref="C24:D24"/>
    <mergeCell ref="E24:F24"/>
    <mergeCell ref="G24:H24"/>
    <mergeCell ref="C16:D16"/>
    <mergeCell ref="E16:F16"/>
    <mergeCell ref="G16:H16"/>
    <mergeCell ref="B17:B18"/>
    <mergeCell ref="I17:I18"/>
    <mergeCell ref="J17:J18"/>
    <mergeCell ref="B19:B20"/>
    <mergeCell ref="I19:I20"/>
    <mergeCell ref="J19:J20"/>
    <mergeCell ref="G10:G11"/>
    <mergeCell ref="H10:H11"/>
    <mergeCell ref="I10:I11"/>
    <mergeCell ref="B12:B13"/>
    <mergeCell ref="C12:C13"/>
    <mergeCell ref="D12:D13"/>
    <mergeCell ref="E12:E13"/>
    <mergeCell ref="F12:F13"/>
    <mergeCell ref="G12:G13"/>
    <mergeCell ref="H12:H13"/>
    <mergeCell ref="I12:I13"/>
    <mergeCell ref="B10:B11"/>
    <mergeCell ref="C10:C11"/>
    <mergeCell ref="D10:D11"/>
    <mergeCell ref="E10:E11"/>
    <mergeCell ref="F10:F11"/>
    <mergeCell ref="C33:D33"/>
    <mergeCell ref="E33:F33"/>
    <mergeCell ref="G33:H33"/>
    <mergeCell ref="I33:J33"/>
    <mergeCell ref="B34:B35"/>
    <mergeCell ref="B4:C5"/>
    <mergeCell ref="D4:E5"/>
    <mergeCell ref="F4:I5"/>
    <mergeCell ref="B6:B7"/>
    <mergeCell ref="C6:C7"/>
    <mergeCell ref="D6:D7"/>
    <mergeCell ref="E6:E7"/>
    <mergeCell ref="F6:F7"/>
    <mergeCell ref="G6:G7"/>
    <mergeCell ref="H6:H7"/>
    <mergeCell ref="I6:I7"/>
    <mergeCell ref="B8:B9"/>
    <mergeCell ref="C8:C9"/>
    <mergeCell ref="D8:D9"/>
    <mergeCell ref="E8:E9"/>
    <mergeCell ref="F8:F9"/>
    <mergeCell ref="G8:G9"/>
    <mergeCell ref="H8:H9"/>
    <mergeCell ref="I8:I9"/>
    <mergeCell ref="K38:K39"/>
    <mergeCell ref="L38:L39"/>
    <mergeCell ref="C40:D40"/>
    <mergeCell ref="E40:F40"/>
    <mergeCell ref="G40:H40"/>
    <mergeCell ref="I40:J40"/>
    <mergeCell ref="K34:K35"/>
    <mergeCell ref="L34:L35"/>
    <mergeCell ref="B36:B37"/>
    <mergeCell ref="K36:K37"/>
    <mergeCell ref="L36:L37"/>
    <mergeCell ref="C41:D41"/>
    <mergeCell ref="E41:F41"/>
    <mergeCell ref="G41:H41"/>
    <mergeCell ref="I41:J41"/>
    <mergeCell ref="C44:D44"/>
    <mergeCell ref="E44:F44"/>
    <mergeCell ref="G44:H44"/>
    <mergeCell ref="I44:J44"/>
    <mergeCell ref="B38:B39"/>
    <mergeCell ref="K49:K50"/>
    <mergeCell ref="L49:L50"/>
    <mergeCell ref="C51:D51"/>
    <mergeCell ref="E51:F51"/>
    <mergeCell ref="G51:H51"/>
    <mergeCell ref="I51:J51"/>
    <mergeCell ref="B45:B46"/>
    <mergeCell ref="K45:K46"/>
    <mergeCell ref="L45:L46"/>
    <mergeCell ref="B47:B48"/>
    <mergeCell ref="K47:K48"/>
    <mergeCell ref="L47:L48"/>
    <mergeCell ref="C52:D52"/>
    <mergeCell ref="E52:F52"/>
    <mergeCell ref="G52:H52"/>
    <mergeCell ref="I52:J52"/>
    <mergeCell ref="C55:D55"/>
    <mergeCell ref="E55:F55"/>
    <mergeCell ref="G55:H55"/>
    <mergeCell ref="I55:J55"/>
    <mergeCell ref="B49:B50"/>
    <mergeCell ref="K60:K61"/>
    <mergeCell ref="L60:L61"/>
    <mergeCell ref="C62:D62"/>
    <mergeCell ref="E62:F62"/>
    <mergeCell ref="G62:H62"/>
    <mergeCell ref="I62:J62"/>
    <mergeCell ref="B56:B57"/>
    <mergeCell ref="K56:K57"/>
    <mergeCell ref="L56:L57"/>
    <mergeCell ref="B58:B59"/>
    <mergeCell ref="K58:K59"/>
    <mergeCell ref="L58:L59"/>
    <mergeCell ref="C63:D63"/>
    <mergeCell ref="E63:F63"/>
    <mergeCell ref="G63:H63"/>
    <mergeCell ref="I63:J63"/>
    <mergeCell ref="C66:D66"/>
    <mergeCell ref="E66:F66"/>
    <mergeCell ref="G66:H66"/>
    <mergeCell ref="I66:J66"/>
    <mergeCell ref="B60:B61"/>
    <mergeCell ref="B71:B72"/>
    <mergeCell ref="K71:K72"/>
    <mergeCell ref="L71:L72"/>
    <mergeCell ref="C73:D73"/>
    <mergeCell ref="E73:F73"/>
    <mergeCell ref="G73:H73"/>
    <mergeCell ref="I73:J73"/>
    <mergeCell ref="B67:B68"/>
    <mergeCell ref="K67:K68"/>
    <mergeCell ref="L67:L68"/>
    <mergeCell ref="B69:B70"/>
    <mergeCell ref="K69:K70"/>
    <mergeCell ref="L69:L70"/>
    <mergeCell ref="B100:B101"/>
    <mergeCell ref="K100:K101"/>
    <mergeCell ref="L100:L101"/>
    <mergeCell ref="B102:B103"/>
    <mergeCell ref="K102:K103"/>
    <mergeCell ref="L102:L103"/>
    <mergeCell ref="C74:D74"/>
    <mergeCell ref="E74:F74"/>
    <mergeCell ref="G74:H74"/>
    <mergeCell ref="I74:J74"/>
    <mergeCell ref="C99:D99"/>
    <mergeCell ref="E99:F99"/>
    <mergeCell ref="G99:H99"/>
    <mergeCell ref="I99:J99"/>
    <mergeCell ref="C107:D107"/>
    <mergeCell ref="E107:F107"/>
    <mergeCell ref="G107:H107"/>
    <mergeCell ref="I107:J107"/>
    <mergeCell ref="B104:B105"/>
    <mergeCell ref="K104:K105"/>
    <mergeCell ref="L104:L105"/>
    <mergeCell ref="C106:D106"/>
    <mergeCell ref="E106:F106"/>
    <mergeCell ref="G106:H106"/>
    <mergeCell ref="I106:J106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B2:AK63"/>
  <sheetViews>
    <sheetView topLeftCell="A46" zoomScale="85" zoomScaleNormal="85" workbookViewId="0">
      <selection activeCell="L59" sqref="L59"/>
    </sheetView>
  </sheetViews>
  <sheetFormatPr defaultColWidth="6.5703125" defaultRowHeight="16.5" customHeight="1"/>
  <cols>
    <col min="1" max="1" width="6.5703125" style="270"/>
    <col min="2" max="2" width="9" style="270" bestFit="1" customWidth="1"/>
    <col min="3" max="3" width="6.5703125" style="270"/>
    <col min="4" max="4" width="6.5703125" style="270" customWidth="1"/>
    <col min="5" max="5" width="7.5703125" style="270" customWidth="1"/>
    <col min="6" max="6" width="6.5703125" style="270"/>
    <col min="7" max="7" width="5.28515625" style="270" customWidth="1"/>
    <col min="8" max="16384" width="6.5703125" style="270"/>
  </cols>
  <sheetData>
    <row r="2" spans="2:19" ht="16.5" customHeight="1">
      <c r="B2" s="307" t="s">
        <v>319</v>
      </c>
      <c r="C2" s="318"/>
      <c r="D2" s="296" t="s">
        <v>318</v>
      </c>
      <c r="E2" s="390" t="s">
        <v>103</v>
      </c>
      <c r="F2" s="391"/>
      <c r="G2" s="392"/>
      <c r="H2" s="390" t="s">
        <v>104</v>
      </c>
      <c r="I2" s="391"/>
      <c r="J2" s="392"/>
      <c r="K2" s="390" t="s">
        <v>105</v>
      </c>
      <c r="L2" s="391"/>
      <c r="M2" s="392"/>
      <c r="N2" s="390" t="s">
        <v>115</v>
      </c>
      <c r="O2" s="391"/>
      <c r="P2" s="392"/>
      <c r="Q2" s="372" t="s">
        <v>234</v>
      </c>
      <c r="R2" s="373"/>
      <c r="S2" s="374"/>
    </row>
    <row r="3" spans="2:19" ht="16.5" customHeight="1">
      <c r="B3" s="317"/>
      <c r="C3" s="320"/>
      <c r="D3" s="319"/>
      <c r="E3" s="393"/>
      <c r="F3" s="394"/>
      <c r="G3" s="395"/>
      <c r="H3" s="393"/>
      <c r="I3" s="394"/>
      <c r="J3" s="395"/>
      <c r="K3" s="393"/>
      <c r="L3" s="394"/>
      <c r="M3" s="395"/>
      <c r="N3" s="393"/>
      <c r="O3" s="394"/>
      <c r="P3" s="395"/>
      <c r="Q3" s="375"/>
      <c r="R3" s="376"/>
      <c r="S3" s="377"/>
    </row>
    <row r="4" spans="2:19" ht="16.5" customHeight="1">
      <c r="B4" s="316"/>
      <c r="C4" s="315"/>
      <c r="D4" s="314"/>
      <c r="E4" s="396"/>
      <c r="F4" s="397"/>
      <c r="G4" s="398"/>
      <c r="H4" s="396"/>
      <c r="I4" s="397"/>
      <c r="J4" s="398"/>
      <c r="K4" s="396"/>
      <c r="L4" s="397"/>
      <c r="M4" s="398"/>
      <c r="N4" s="396"/>
      <c r="O4" s="397"/>
      <c r="P4" s="398"/>
      <c r="Q4" s="378"/>
      <c r="R4" s="379"/>
      <c r="S4" s="380"/>
    </row>
    <row r="5" spans="2:19" ht="16.5" customHeight="1">
      <c r="B5" s="390" t="s">
        <v>106</v>
      </c>
      <c r="C5" s="391"/>
      <c r="D5" s="392"/>
      <c r="E5" s="272">
        <f>E17+Q5-G5</f>
        <v>1</v>
      </c>
      <c r="F5" s="285"/>
      <c r="G5" s="280">
        <v>6</v>
      </c>
      <c r="H5" s="287"/>
      <c r="I5" s="286"/>
      <c r="J5" s="304">
        <v>17</v>
      </c>
      <c r="K5" s="303"/>
      <c r="L5" s="285"/>
      <c r="M5" s="280">
        <v>17</v>
      </c>
      <c r="N5" s="390">
        <v>310</v>
      </c>
      <c r="O5" s="391"/>
      <c r="P5" s="392"/>
      <c r="Q5" s="381">
        <v>0</v>
      </c>
      <c r="R5" s="382"/>
      <c r="S5" s="383"/>
    </row>
    <row r="6" spans="2:19" ht="16.5" customHeight="1">
      <c r="B6" s="393"/>
      <c r="C6" s="394"/>
      <c r="D6" s="395"/>
      <c r="E6" s="280"/>
      <c r="F6" s="283" t="s">
        <v>177</v>
      </c>
      <c r="G6" s="280"/>
      <c r="H6" s="284"/>
      <c r="I6" s="292">
        <v>20</v>
      </c>
      <c r="J6" s="282"/>
      <c r="K6" s="280"/>
      <c r="L6" s="281">
        <v>290</v>
      </c>
      <c r="M6" s="280"/>
      <c r="N6" s="393"/>
      <c r="O6" s="394"/>
      <c r="P6" s="395"/>
      <c r="Q6" s="384"/>
      <c r="R6" s="385"/>
      <c r="S6" s="386"/>
    </row>
    <row r="7" spans="2:19" ht="16.5" customHeight="1">
      <c r="B7" s="396"/>
      <c r="C7" s="397"/>
      <c r="D7" s="398"/>
      <c r="E7" s="303"/>
      <c r="F7" s="302"/>
      <c r="G7" s="301" t="s">
        <v>235</v>
      </c>
      <c r="H7" s="287"/>
      <c r="I7" s="300"/>
      <c r="J7" s="299" t="s">
        <v>236</v>
      </c>
      <c r="K7" s="278"/>
      <c r="L7" s="285"/>
      <c r="M7" s="280"/>
      <c r="N7" s="396"/>
      <c r="O7" s="397"/>
      <c r="P7" s="398"/>
      <c r="Q7" s="387"/>
      <c r="R7" s="388"/>
      <c r="S7" s="389"/>
    </row>
    <row r="8" spans="2:19" ht="16.5" customHeight="1">
      <c r="B8" s="390" t="s">
        <v>107</v>
      </c>
      <c r="C8" s="391"/>
      <c r="D8" s="392"/>
      <c r="E8" s="298"/>
      <c r="F8" s="295"/>
      <c r="G8" s="294">
        <v>1</v>
      </c>
      <c r="H8" s="297"/>
      <c r="I8" s="295"/>
      <c r="J8" s="296">
        <v>11</v>
      </c>
      <c r="K8" s="272">
        <f>K17+Q8-M8</f>
        <v>-3</v>
      </c>
      <c r="L8" s="295"/>
      <c r="M8" s="294">
        <v>14</v>
      </c>
      <c r="N8" s="390">
        <v>180</v>
      </c>
      <c r="O8" s="391"/>
      <c r="P8" s="392"/>
      <c r="Q8" s="381">
        <v>-6</v>
      </c>
      <c r="R8" s="382"/>
      <c r="S8" s="383"/>
    </row>
    <row r="9" spans="2:19" ht="16.5" customHeight="1">
      <c r="B9" s="393"/>
      <c r="C9" s="394"/>
      <c r="D9" s="395"/>
      <c r="E9" s="291"/>
      <c r="F9" s="293">
        <v>90</v>
      </c>
      <c r="G9" s="291"/>
      <c r="H9" s="284"/>
      <c r="I9" s="293">
        <v>90</v>
      </c>
      <c r="J9" s="282"/>
      <c r="K9" s="291"/>
      <c r="L9" s="292" t="s">
        <v>317</v>
      </c>
      <c r="M9" s="291"/>
      <c r="N9" s="393"/>
      <c r="O9" s="394"/>
      <c r="P9" s="395"/>
      <c r="Q9" s="384"/>
      <c r="R9" s="385"/>
      <c r="S9" s="386"/>
    </row>
    <row r="10" spans="2:19" ht="16.5" customHeight="1">
      <c r="B10" s="396"/>
      <c r="C10" s="397"/>
      <c r="D10" s="398"/>
      <c r="E10" s="277"/>
      <c r="F10" s="289"/>
      <c r="G10" s="290" t="s">
        <v>236</v>
      </c>
      <c r="H10" s="278"/>
      <c r="I10" s="289"/>
      <c r="J10" s="288" t="s">
        <v>235</v>
      </c>
      <c r="K10" s="277"/>
      <c r="L10" s="276"/>
      <c r="M10" s="279"/>
      <c r="N10" s="396"/>
      <c r="O10" s="397"/>
      <c r="P10" s="398"/>
      <c r="Q10" s="387"/>
      <c r="R10" s="388"/>
      <c r="S10" s="389"/>
    </row>
    <row r="11" spans="2:19" ht="16.5" customHeight="1">
      <c r="B11" s="390" t="s">
        <v>108</v>
      </c>
      <c r="C11" s="391"/>
      <c r="D11" s="392"/>
      <c r="E11" s="272">
        <f>E17+Q11-G11</f>
        <v>-10</v>
      </c>
      <c r="F11" s="285"/>
      <c r="G11" s="280">
        <v>10</v>
      </c>
      <c r="H11" s="287"/>
      <c r="I11" s="286"/>
      <c r="J11" s="282">
        <v>10</v>
      </c>
      <c r="K11" s="272">
        <f>K17+Q11-M11</f>
        <v>-2</v>
      </c>
      <c r="L11" s="285"/>
      <c r="M11" s="280">
        <v>12</v>
      </c>
      <c r="N11" s="390">
        <v>110</v>
      </c>
      <c r="O11" s="391"/>
      <c r="P11" s="392"/>
      <c r="Q11" s="381">
        <v>-7</v>
      </c>
      <c r="R11" s="382"/>
      <c r="S11" s="383"/>
    </row>
    <row r="12" spans="2:19" ht="16.5" customHeight="1">
      <c r="B12" s="393"/>
      <c r="C12" s="394"/>
      <c r="D12" s="395"/>
      <c r="E12" s="280"/>
      <c r="F12" s="283" t="s">
        <v>177</v>
      </c>
      <c r="G12" s="280"/>
      <c r="H12" s="284"/>
      <c r="I12" s="283">
        <v>110</v>
      </c>
      <c r="J12" s="282"/>
      <c r="K12" s="280"/>
      <c r="L12" s="281" t="s">
        <v>317</v>
      </c>
      <c r="M12" s="280"/>
      <c r="N12" s="393"/>
      <c r="O12" s="394"/>
      <c r="P12" s="395"/>
      <c r="Q12" s="384"/>
      <c r="R12" s="385"/>
      <c r="S12" s="386"/>
    </row>
    <row r="13" spans="2:19" ht="16.5" customHeight="1">
      <c r="B13" s="396"/>
      <c r="C13" s="397"/>
      <c r="D13" s="398"/>
      <c r="E13" s="278"/>
      <c r="F13" s="276"/>
      <c r="G13" s="279"/>
      <c r="H13" s="278"/>
      <c r="I13" s="276"/>
      <c r="J13" s="275"/>
      <c r="K13" s="277"/>
      <c r="L13" s="276"/>
      <c r="M13" s="275"/>
      <c r="N13" s="396"/>
      <c r="O13" s="397"/>
      <c r="P13" s="398"/>
      <c r="Q13" s="387"/>
      <c r="R13" s="388"/>
      <c r="S13" s="389"/>
    </row>
    <row r="14" spans="2:19" ht="16.5" customHeight="1" thickBot="1">
      <c r="B14" s="390" t="s">
        <v>114</v>
      </c>
      <c r="C14" s="391"/>
      <c r="D14" s="392"/>
      <c r="E14" s="390">
        <v>90</v>
      </c>
      <c r="F14" s="391"/>
      <c r="G14" s="392"/>
      <c r="H14" s="390">
        <v>220</v>
      </c>
      <c r="I14" s="391"/>
      <c r="J14" s="392"/>
      <c r="K14" s="390">
        <v>290</v>
      </c>
      <c r="L14" s="391"/>
      <c r="M14" s="392"/>
    </row>
    <row r="15" spans="2:19" ht="16.5" customHeight="1">
      <c r="B15" s="393"/>
      <c r="C15" s="394"/>
      <c r="D15" s="395"/>
      <c r="E15" s="393"/>
      <c r="F15" s="394"/>
      <c r="G15" s="395"/>
      <c r="H15" s="393"/>
      <c r="I15" s="394"/>
      <c r="J15" s="395"/>
      <c r="K15" s="393"/>
      <c r="L15" s="394"/>
      <c r="M15" s="395"/>
      <c r="O15" s="322" t="s">
        <v>337</v>
      </c>
    </row>
    <row r="16" spans="2:19" ht="16.5" customHeight="1" thickBot="1">
      <c r="B16" s="396"/>
      <c r="C16" s="397"/>
      <c r="D16" s="398"/>
      <c r="E16" s="396"/>
      <c r="F16" s="397"/>
      <c r="G16" s="398"/>
      <c r="H16" s="396"/>
      <c r="I16" s="397"/>
      <c r="J16" s="398"/>
      <c r="K16" s="396"/>
      <c r="L16" s="397"/>
      <c r="M16" s="398"/>
      <c r="O16" s="323">
        <f>I6*J5+L6*M5+F9*G8+I9*J8+I12*J11</f>
        <v>7450</v>
      </c>
    </row>
    <row r="17" spans="2:37" ht="16.5" customHeight="1">
      <c r="B17" s="372" t="s">
        <v>233</v>
      </c>
      <c r="C17" s="373"/>
      <c r="D17" s="374"/>
      <c r="E17" s="381">
        <v>7</v>
      </c>
      <c r="F17" s="382"/>
      <c r="G17" s="383"/>
      <c r="H17" s="381">
        <v>17</v>
      </c>
      <c r="I17" s="382"/>
      <c r="J17" s="383"/>
      <c r="K17" s="381">
        <v>17</v>
      </c>
      <c r="L17" s="382"/>
      <c r="M17" s="383"/>
    </row>
    <row r="18" spans="2:37" ht="16.5" customHeight="1">
      <c r="B18" s="375"/>
      <c r="C18" s="376"/>
      <c r="D18" s="377"/>
      <c r="E18" s="384"/>
      <c r="F18" s="385"/>
      <c r="G18" s="386"/>
      <c r="H18" s="384"/>
      <c r="I18" s="385"/>
      <c r="J18" s="386"/>
      <c r="K18" s="384"/>
      <c r="L18" s="385"/>
      <c r="M18" s="386"/>
    </row>
    <row r="19" spans="2:37" ht="16.5" customHeight="1">
      <c r="B19" s="378"/>
      <c r="C19" s="379"/>
      <c r="D19" s="380"/>
      <c r="E19" s="387"/>
      <c r="F19" s="388"/>
      <c r="G19" s="389"/>
      <c r="H19" s="387"/>
      <c r="I19" s="388"/>
      <c r="J19" s="389"/>
      <c r="K19" s="387"/>
      <c r="L19" s="388"/>
      <c r="M19" s="389"/>
    </row>
    <row r="21" spans="2:37" ht="16.5" customHeight="1"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</row>
    <row r="22" spans="2:37" ht="16.5" customHeight="1">
      <c r="B22" s="310" t="s">
        <v>335</v>
      </c>
      <c r="C22" s="311"/>
      <c r="D22" s="311"/>
      <c r="E22" s="311"/>
      <c r="F22" s="311"/>
      <c r="G22" s="311"/>
      <c r="H22" s="311"/>
      <c r="I22" s="311"/>
      <c r="J22" s="311"/>
      <c r="K22" s="311"/>
      <c r="L22" s="311"/>
      <c r="M22" s="311"/>
      <c r="N22" s="311"/>
      <c r="O22" s="311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</row>
    <row r="23" spans="2:37" ht="16.5" customHeight="1">
      <c r="B23" s="274" t="s">
        <v>334</v>
      </c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</row>
    <row r="24" spans="2:37" ht="16.5" customHeight="1">
      <c r="B24" s="310" t="s">
        <v>333</v>
      </c>
      <c r="C24" s="311"/>
      <c r="D24" s="311"/>
      <c r="E24" s="311"/>
      <c r="F24" s="311"/>
      <c r="G24" s="311"/>
      <c r="H24" s="311"/>
      <c r="I24" s="311"/>
      <c r="J24" s="311"/>
      <c r="K24" s="311"/>
      <c r="L24" s="311"/>
      <c r="M24" s="311"/>
      <c r="N24" s="311"/>
      <c r="O24" s="311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</row>
    <row r="25" spans="2:37" ht="16.5" customHeight="1">
      <c r="B25" s="274" t="s">
        <v>332</v>
      </c>
      <c r="T25" s="70"/>
      <c r="U25" s="70"/>
      <c r="V25" s="70"/>
      <c r="W25" s="70"/>
      <c r="X25" s="70"/>
      <c r="Y25" s="184"/>
      <c r="Z25" s="85"/>
      <c r="AA25" s="70"/>
      <c r="AB25" s="70"/>
      <c r="AC25" s="70"/>
      <c r="AD25" s="184"/>
      <c r="AE25" s="70"/>
      <c r="AF25" s="70"/>
      <c r="AG25" s="70"/>
      <c r="AH25" s="70"/>
      <c r="AI25" s="70"/>
      <c r="AJ25" s="70"/>
      <c r="AK25" s="70"/>
    </row>
    <row r="26" spans="2:37" ht="16.5" customHeight="1">
      <c r="B26" s="274" t="s">
        <v>331</v>
      </c>
      <c r="N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</row>
    <row r="27" spans="2:37" ht="16.5" customHeight="1">
      <c r="B27" s="312" t="s">
        <v>330</v>
      </c>
      <c r="C27" s="311"/>
      <c r="D27" s="311"/>
      <c r="E27" s="311"/>
      <c r="F27" s="271"/>
      <c r="G27" s="271"/>
      <c r="H27" s="311"/>
      <c r="I27" s="311"/>
      <c r="J27" s="311"/>
      <c r="K27" s="311"/>
      <c r="L27" s="311"/>
      <c r="M27" s="311"/>
      <c r="N27" s="313"/>
      <c r="O27" s="311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</row>
    <row r="28" spans="2:37" ht="16.5" customHeight="1">
      <c r="B28" s="274" t="s">
        <v>329</v>
      </c>
      <c r="N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</row>
    <row r="29" spans="2:37" ht="16.5" customHeight="1">
      <c r="B29" s="274" t="s">
        <v>328</v>
      </c>
      <c r="N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</row>
    <row r="30" spans="2:37" ht="16.5" customHeight="1">
      <c r="B30" s="274" t="s">
        <v>327</v>
      </c>
      <c r="N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</row>
    <row r="31" spans="2:37" ht="16.5" customHeight="1">
      <c r="B31" s="274" t="s">
        <v>326</v>
      </c>
      <c r="N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</row>
    <row r="32" spans="2:37" ht="16.5" customHeight="1">
      <c r="B32" s="309" t="s">
        <v>325</v>
      </c>
      <c r="C32" s="311"/>
      <c r="D32" s="311"/>
      <c r="E32" s="311"/>
      <c r="F32" s="311"/>
      <c r="G32" s="311"/>
      <c r="H32" s="311"/>
      <c r="I32" s="311"/>
      <c r="J32" s="311"/>
      <c r="K32" s="311"/>
      <c r="L32" s="311"/>
      <c r="M32" s="311"/>
      <c r="N32" s="311"/>
      <c r="O32" s="311"/>
    </row>
    <row r="33" spans="2:19" ht="16.5" customHeight="1">
      <c r="B33" s="274" t="s">
        <v>324</v>
      </c>
    </row>
    <row r="34" spans="2:19" ht="16.5" customHeight="1">
      <c r="B34" s="274" t="s">
        <v>323</v>
      </c>
    </row>
    <row r="35" spans="2:19" ht="16.5" customHeight="1">
      <c r="B35" s="274" t="s">
        <v>322</v>
      </c>
    </row>
    <row r="36" spans="2:19" ht="16.5" customHeight="1">
      <c r="B36" s="274" t="s">
        <v>321</v>
      </c>
    </row>
    <row r="37" spans="2:19" ht="16.5" customHeight="1">
      <c r="B37" s="312" t="s">
        <v>320</v>
      </c>
      <c r="C37" s="311"/>
      <c r="D37" s="311"/>
      <c r="E37" s="311"/>
      <c r="F37" s="311"/>
      <c r="G37" s="311"/>
      <c r="H37" s="311"/>
      <c r="I37" s="311"/>
      <c r="J37" s="311"/>
      <c r="K37" s="311"/>
      <c r="L37" s="311"/>
      <c r="M37" s="311"/>
      <c r="N37" s="311"/>
      <c r="O37" s="311"/>
    </row>
    <row r="39" spans="2:19" ht="16.5" customHeight="1">
      <c r="B39" s="307" t="s">
        <v>319</v>
      </c>
      <c r="C39" s="318"/>
      <c r="D39" s="296" t="s">
        <v>318</v>
      </c>
      <c r="E39" s="390" t="s">
        <v>103</v>
      </c>
      <c r="F39" s="391"/>
      <c r="G39" s="392"/>
      <c r="H39" s="390" t="s">
        <v>104</v>
      </c>
      <c r="I39" s="391"/>
      <c r="J39" s="392"/>
      <c r="K39" s="390" t="s">
        <v>105</v>
      </c>
      <c r="L39" s="391"/>
      <c r="M39" s="392"/>
      <c r="N39" s="390" t="s">
        <v>115</v>
      </c>
      <c r="O39" s="391"/>
      <c r="P39" s="392"/>
      <c r="Q39" s="372" t="s">
        <v>234</v>
      </c>
      <c r="R39" s="373"/>
      <c r="S39" s="374"/>
    </row>
    <row r="40" spans="2:19" ht="16.5" customHeight="1">
      <c r="B40" s="317"/>
      <c r="C40" s="320"/>
      <c r="D40" s="319"/>
      <c r="E40" s="393"/>
      <c r="F40" s="394"/>
      <c r="G40" s="395"/>
      <c r="H40" s="393"/>
      <c r="I40" s="394"/>
      <c r="J40" s="395"/>
      <c r="K40" s="393"/>
      <c r="L40" s="394"/>
      <c r="M40" s="395"/>
      <c r="N40" s="393"/>
      <c r="O40" s="394"/>
      <c r="P40" s="395"/>
      <c r="Q40" s="375"/>
      <c r="R40" s="376"/>
      <c r="S40" s="377"/>
    </row>
    <row r="41" spans="2:19" ht="16.5" customHeight="1">
      <c r="B41" s="316"/>
      <c r="C41" s="315"/>
      <c r="D41" s="314"/>
      <c r="E41" s="396"/>
      <c r="F41" s="397"/>
      <c r="G41" s="398"/>
      <c r="H41" s="396"/>
      <c r="I41" s="397"/>
      <c r="J41" s="398"/>
      <c r="K41" s="396"/>
      <c r="L41" s="397"/>
      <c r="M41" s="398"/>
      <c r="N41" s="396"/>
      <c r="O41" s="397"/>
      <c r="P41" s="398"/>
      <c r="Q41" s="378"/>
      <c r="R41" s="379"/>
      <c r="S41" s="380"/>
    </row>
    <row r="42" spans="2:19" ht="16.5" customHeight="1">
      <c r="B42" s="390" t="s">
        <v>106</v>
      </c>
      <c r="C42" s="391"/>
      <c r="D42" s="392"/>
      <c r="E42" s="306"/>
      <c r="F42" s="285"/>
      <c r="G42" s="280">
        <v>6</v>
      </c>
      <c r="H42" s="305">
        <f>Q42+E54-J42</f>
        <v>-11</v>
      </c>
      <c r="I42" s="286"/>
      <c r="J42" s="304">
        <v>17</v>
      </c>
      <c r="K42" s="303"/>
      <c r="L42" s="285"/>
      <c r="M42" s="280">
        <v>17</v>
      </c>
      <c r="N42" s="390">
        <v>310</v>
      </c>
      <c r="O42" s="391"/>
      <c r="P42" s="392"/>
      <c r="Q42" s="381">
        <v>0</v>
      </c>
      <c r="R42" s="382"/>
      <c r="S42" s="383"/>
    </row>
    <row r="43" spans="2:19" ht="16.5" customHeight="1">
      <c r="B43" s="393"/>
      <c r="C43" s="394"/>
      <c r="D43" s="395"/>
      <c r="E43" s="280"/>
      <c r="F43" s="283">
        <v>20</v>
      </c>
      <c r="G43" s="280"/>
      <c r="H43" s="284"/>
      <c r="I43" s="293" t="s">
        <v>177</v>
      </c>
      <c r="J43" s="282"/>
      <c r="K43" s="280"/>
      <c r="L43" s="281">
        <v>290</v>
      </c>
      <c r="M43" s="280"/>
      <c r="N43" s="393"/>
      <c r="O43" s="394"/>
      <c r="P43" s="395"/>
      <c r="Q43" s="384"/>
      <c r="R43" s="385"/>
      <c r="S43" s="386"/>
    </row>
    <row r="44" spans="2:19" ht="16.5" customHeight="1">
      <c r="B44" s="396"/>
      <c r="C44" s="397"/>
      <c r="D44" s="398"/>
      <c r="E44" s="303"/>
      <c r="F44" s="302"/>
      <c r="G44" s="301"/>
      <c r="H44" s="287"/>
      <c r="I44" s="300"/>
      <c r="J44" s="299"/>
      <c r="K44" s="278"/>
      <c r="L44" s="285"/>
      <c r="M44" s="280"/>
      <c r="N44" s="396"/>
      <c r="O44" s="397"/>
      <c r="P44" s="398"/>
      <c r="Q44" s="387"/>
      <c r="R44" s="388"/>
      <c r="S44" s="389"/>
    </row>
    <row r="45" spans="2:19" ht="16.5" customHeight="1">
      <c r="B45" s="390" t="s">
        <v>107</v>
      </c>
      <c r="C45" s="391"/>
      <c r="D45" s="392"/>
      <c r="E45" s="298"/>
      <c r="F45" s="295"/>
      <c r="G45" s="294">
        <v>1</v>
      </c>
      <c r="H45" s="297"/>
      <c r="I45" s="295"/>
      <c r="J45" s="296">
        <v>11</v>
      </c>
      <c r="K45" s="272">
        <f>Q45+K54-M45</f>
        <v>-2</v>
      </c>
      <c r="L45" s="295"/>
      <c r="M45" s="294">
        <v>14</v>
      </c>
      <c r="N45" s="390">
        <v>180</v>
      </c>
      <c r="O45" s="391"/>
      <c r="P45" s="392"/>
      <c r="Q45" s="381">
        <v>-5</v>
      </c>
      <c r="R45" s="382"/>
      <c r="S45" s="383"/>
    </row>
    <row r="46" spans="2:19" ht="16.5" customHeight="1">
      <c r="B46" s="393"/>
      <c r="C46" s="394"/>
      <c r="D46" s="395"/>
      <c r="E46" s="291"/>
      <c r="F46" s="293">
        <v>70</v>
      </c>
      <c r="G46" s="291"/>
      <c r="H46" s="284"/>
      <c r="I46" s="293">
        <v>110</v>
      </c>
      <c r="J46" s="282"/>
      <c r="K46" s="291"/>
      <c r="L46" s="292" t="s">
        <v>317</v>
      </c>
      <c r="M46" s="291"/>
      <c r="N46" s="393"/>
      <c r="O46" s="394"/>
      <c r="P46" s="395"/>
      <c r="Q46" s="384"/>
      <c r="R46" s="385"/>
      <c r="S46" s="386"/>
    </row>
    <row r="47" spans="2:19" ht="16.5" customHeight="1">
      <c r="B47" s="396"/>
      <c r="C47" s="397"/>
      <c r="D47" s="398"/>
      <c r="E47" s="277"/>
      <c r="F47" s="289"/>
      <c r="G47" s="290"/>
      <c r="H47" s="278"/>
      <c r="I47" s="289"/>
      <c r="J47" s="288"/>
      <c r="K47" s="277"/>
      <c r="L47" s="276"/>
      <c r="M47" s="279"/>
      <c r="N47" s="396"/>
      <c r="O47" s="397"/>
      <c r="P47" s="398"/>
      <c r="Q47" s="387"/>
      <c r="R47" s="388"/>
      <c r="S47" s="389"/>
    </row>
    <row r="48" spans="2:19" ht="16.5" customHeight="1">
      <c r="B48" s="390" t="s">
        <v>108</v>
      </c>
      <c r="C48" s="391"/>
      <c r="D48" s="392"/>
      <c r="E48" s="272">
        <f>Q45+E54-G48</f>
        <v>-9</v>
      </c>
      <c r="F48" s="285"/>
      <c r="G48" s="280">
        <v>10</v>
      </c>
      <c r="H48" s="287"/>
      <c r="I48" s="286"/>
      <c r="J48" s="282">
        <v>10</v>
      </c>
      <c r="K48" s="272">
        <f>Q48+K54-M48</f>
        <v>-1</v>
      </c>
      <c r="L48" s="285"/>
      <c r="M48" s="280">
        <v>12</v>
      </c>
      <c r="N48" s="390">
        <v>110</v>
      </c>
      <c r="O48" s="391"/>
      <c r="P48" s="392"/>
      <c r="Q48" s="381">
        <v>-6</v>
      </c>
      <c r="R48" s="382"/>
      <c r="S48" s="383"/>
    </row>
    <row r="49" spans="2:19" ht="16.5" customHeight="1">
      <c r="B49" s="393"/>
      <c r="C49" s="394"/>
      <c r="D49" s="395"/>
      <c r="E49" s="280"/>
      <c r="F49" s="283" t="s">
        <v>177</v>
      </c>
      <c r="G49" s="280"/>
      <c r="H49" s="284"/>
      <c r="I49" s="283">
        <v>110</v>
      </c>
      <c r="J49" s="282"/>
      <c r="K49" s="280"/>
      <c r="L49" s="281" t="s">
        <v>317</v>
      </c>
      <c r="M49" s="280"/>
      <c r="N49" s="393"/>
      <c r="O49" s="394"/>
      <c r="P49" s="395"/>
      <c r="Q49" s="384"/>
      <c r="R49" s="385"/>
      <c r="S49" s="386"/>
    </row>
    <row r="50" spans="2:19" ht="16.5" customHeight="1">
      <c r="B50" s="396"/>
      <c r="C50" s="397"/>
      <c r="D50" s="398"/>
      <c r="E50" s="278"/>
      <c r="F50" s="276"/>
      <c r="G50" s="279"/>
      <c r="H50" s="278"/>
      <c r="I50" s="276"/>
      <c r="J50" s="275"/>
      <c r="K50" s="277"/>
      <c r="L50" s="276"/>
      <c r="M50" s="275"/>
      <c r="N50" s="396"/>
      <c r="O50" s="397"/>
      <c r="P50" s="398"/>
      <c r="Q50" s="387"/>
      <c r="R50" s="388"/>
      <c r="S50" s="389"/>
    </row>
    <row r="51" spans="2:19" ht="16.5" customHeight="1" thickBot="1">
      <c r="B51" s="390" t="s">
        <v>114</v>
      </c>
      <c r="C51" s="391"/>
      <c r="D51" s="392"/>
      <c r="E51" s="390">
        <v>90</v>
      </c>
      <c r="F51" s="391"/>
      <c r="G51" s="392"/>
      <c r="H51" s="390">
        <v>220</v>
      </c>
      <c r="I51" s="391"/>
      <c r="J51" s="392"/>
      <c r="K51" s="390">
        <v>290</v>
      </c>
      <c r="L51" s="391"/>
      <c r="M51" s="392"/>
    </row>
    <row r="52" spans="2:19" ht="16.5" customHeight="1">
      <c r="B52" s="393"/>
      <c r="C52" s="394"/>
      <c r="D52" s="395"/>
      <c r="E52" s="393"/>
      <c r="F52" s="394"/>
      <c r="G52" s="395"/>
      <c r="H52" s="393"/>
      <c r="I52" s="394"/>
      <c r="J52" s="395"/>
      <c r="K52" s="393"/>
      <c r="L52" s="394"/>
      <c r="M52" s="395"/>
      <c r="O52" s="322" t="s">
        <v>337</v>
      </c>
    </row>
    <row r="53" spans="2:19" ht="16.5" customHeight="1" thickBot="1">
      <c r="B53" s="396"/>
      <c r="C53" s="397"/>
      <c r="D53" s="398"/>
      <c r="E53" s="396"/>
      <c r="F53" s="397"/>
      <c r="G53" s="398"/>
      <c r="H53" s="396"/>
      <c r="I53" s="397"/>
      <c r="J53" s="398"/>
      <c r="K53" s="396"/>
      <c r="L53" s="397"/>
      <c r="M53" s="398"/>
      <c r="O53" s="324">
        <f>F43*G42+L43*M42+F46*G45+I46*J45+I49*J48</f>
        <v>7430</v>
      </c>
    </row>
    <row r="54" spans="2:19" ht="16.5" customHeight="1">
      <c r="B54" s="372" t="s">
        <v>233</v>
      </c>
      <c r="C54" s="373"/>
      <c r="D54" s="374"/>
      <c r="E54" s="381">
        <v>6</v>
      </c>
      <c r="F54" s="382"/>
      <c r="G54" s="383"/>
      <c r="H54" s="381">
        <v>16</v>
      </c>
      <c r="I54" s="382"/>
      <c r="J54" s="383"/>
      <c r="K54" s="381">
        <v>17</v>
      </c>
      <c r="L54" s="382"/>
      <c r="M54" s="383"/>
    </row>
    <row r="55" spans="2:19" ht="16.5" customHeight="1">
      <c r="B55" s="375"/>
      <c r="C55" s="376"/>
      <c r="D55" s="377"/>
      <c r="E55" s="384"/>
      <c r="F55" s="385"/>
      <c r="G55" s="386"/>
      <c r="H55" s="384"/>
      <c r="I55" s="385"/>
      <c r="J55" s="386"/>
      <c r="K55" s="384"/>
      <c r="L55" s="385"/>
      <c r="M55" s="386"/>
    </row>
    <row r="56" spans="2:19" ht="16.5" customHeight="1">
      <c r="B56" s="378"/>
      <c r="C56" s="379"/>
      <c r="D56" s="380"/>
      <c r="E56" s="387"/>
      <c r="F56" s="388"/>
      <c r="G56" s="389"/>
      <c r="H56" s="387"/>
      <c r="I56" s="388"/>
      <c r="J56" s="389"/>
      <c r="K56" s="387"/>
      <c r="L56" s="388"/>
      <c r="M56" s="389"/>
    </row>
    <row r="58" spans="2:19" ht="16.5" customHeight="1">
      <c r="B58" s="274" t="s">
        <v>316</v>
      </c>
    </row>
    <row r="59" spans="2:19" ht="16.5" customHeight="1">
      <c r="B59" s="274" t="s">
        <v>315</v>
      </c>
    </row>
    <row r="60" spans="2:19" ht="16.5" customHeight="1">
      <c r="B60" s="274" t="s">
        <v>314</v>
      </c>
      <c r="E60" s="273"/>
      <c r="F60" s="272"/>
      <c r="G60" s="272"/>
      <c r="H60" s="271"/>
    </row>
    <row r="61" spans="2:19" ht="16.5" customHeight="1">
      <c r="B61" s="70" t="s">
        <v>313</v>
      </c>
    </row>
    <row r="62" spans="2:19" ht="16.5" customHeight="1">
      <c r="B62" s="308" t="s">
        <v>336</v>
      </c>
    </row>
    <row r="63" spans="2:19" ht="16.5" customHeight="1">
      <c r="B63" s="274"/>
    </row>
  </sheetData>
  <mergeCells count="44">
    <mergeCell ref="B54:D56"/>
    <mergeCell ref="E54:G56"/>
    <mergeCell ref="H54:J56"/>
    <mergeCell ref="K54:M56"/>
    <mergeCell ref="B48:D50"/>
    <mergeCell ref="B42:D44"/>
    <mergeCell ref="N42:P44"/>
    <mergeCell ref="Q42:S44"/>
    <mergeCell ref="B45:D47"/>
    <mergeCell ref="N45:P47"/>
    <mergeCell ref="Q48:S50"/>
    <mergeCell ref="B51:D53"/>
    <mergeCell ref="E51:G53"/>
    <mergeCell ref="H51:J53"/>
    <mergeCell ref="K51:M53"/>
    <mergeCell ref="N48:P50"/>
    <mergeCell ref="N2:P4"/>
    <mergeCell ref="Q45:S47"/>
    <mergeCell ref="E39:G41"/>
    <mergeCell ref="H39:J41"/>
    <mergeCell ref="K39:M41"/>
    <mergeCell ref="N39:P41"/>
    <mergeCell ref="Q39:S41"/>
    <mergeCell ref="N5:P7"/>
    <mergeCell ref="H17:J19"/>
    <mergeCell ref="K17:M19"/>
    <mergeCell ref="Q2:S4"/>
    <mergeCell ref="E2:G4"/>
    <mergeCell ref="H2:J4"/>
    <mergeCell ref="K2:M4"/>
    <mergeCell ref="B17:D19"/>
    <mergeCell ref="Q5:S7"/>
    <mergeCell ref="Q8:S10"/>
    <mergeCell ref="Q11:S13"/>
    <mergeCell ref="E17:G19"/>
    <mergeCell ref="B11:D13"/>
    <mergeCell ref="N11:P13"/>
    <mergeCell ref="B8:D10"/>
    <mergeCell ref="N8:P10"/>
    <mergeCell ref="E14:G16"/>
    <mergeCell ref="H14:J16"/>
    <mergeCell ref="K14:M16"/>
    <mergeCell ref="B14:D16"/>
    <mergeCell ref="B5:D7"/>
  </mergeCells>
  <pageMargins left="0.7" right="0.7" top="0.78740157499999996" bottom="0.78740157499999996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List1">
    <tabColor rgb="FFFFFF00"/>
  </sheetPr>
  <dimension ref="A1:R32"/>
  <sheetViews>
    <sheetView workbookViewId="0">
      <selection activeCell="B18" sqref="B18"/>
    </sheetView>
  </sheetViews>
  <sheetFormatPr defaultColWidth="8.5703125" defaultRowHeight="15"/>
  <cols>
    <col min="1" max="1" width="1.42578125" style="85" customWidth="1"/>
    <col min="2" max="4" width="8.5703125" style="85"/>
    <col min="5" max="5" width="5.28515625" style="85" customWidth="1"/>
    <col min="6" max="6" width="8.28515625" style="85" customWidth="1"/>
    <col min="7" max="7" width="1.7109375" style="85" customWidth="1"/>
    <col min="8" max="11" width="8.5703125" style="85"/>
    <col min="12" max="12" width="10" style="85" customWidth="1"/>
    <col min="13" max="15" width="8.5703125" style="85"/>
    <col min="16" max="16" width="9.28515625" style="85" customWidth="1"/>
    <col min="17" max="17" width="13.42578125" style="85" customWidth="1"/>
    <col min="18" max="16384" width="8.5703125" style="85"/>
  </cols>
  <sheetData>
    <row r="1" spans="1:18" ht="6.75" customHeight="1">
      <c r="A1" s="96"/>
      <c r="B1" s="96"/>
      <c r="C1" s="96"/>
      <c r="D1" s="96"/>
    </row>
    <row r="2" spans="1:18">
      <c r="A2" s="96"/>
      <c r="B2" s="97" t="s">
        <v>14</v>
      </c>
      <c r="C2" s="76"/>
      <c r="D2" s="76"/>
      <c r="E2" s="86"/>
      <c r="F2" s="86"/>
      <c r="G2" s="86"/>
      <c r="H2" s="87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1:18">
      <c r="A3" s="96"/>
      <c r="B3" s="97"/>
      <c r="C3" s="76"/>
      <c r="D3" s="76"/>
      <c r="E3" s="86"/>
      <c r="F3" s="86"/>
      <c r="G3" s="86"/>
      <c r="H3" s="95" t="s">
        <v>59</v>
      </c>
      <c r="I3" s="86"/>
      <c r="J3" s="86"/>
      <c r="K3" s="86"/>
      <c r="L3" s="86"/>
      <c r="M3" s="86"/>
      <c r="N3" s="86"/>
      <c r="O3" s="86"/>
      <c r="P3" s="86"/>
      <c r="Q3" s="86"/>
      <c r="R3" s="86"/>
    </row>
    <row r="4" spans="1:18">
      <c r="A4" s="96"/>
      <c r="B4" s="76" t="s">
        <v>43</v>
      </c>
      <c r="C4" s="76"/>
      <c r="D4" s="76"/>
      <c r="E4" s="86"/>
      <c r="F4" s="86"/>
      <c r="G4" s="86"/>
      <c r="H4" s="53" t="s">
        <v>47</v>
      </c>
      <c r="I4" s="53" t="s">
        <v>48</v>
      </c>
      <c r="J4" s="53" t="s">
        <v>53</v>
      </c>
      <c r="K4" s="53" t="s">
        <v>49</v>
      </c>
      <c r="L4" s="86"/>
      <c r="M4" s="80" t="s">
        <v>52</v>
      </c>
      <c r="N4" s="80" t="s">
        <v>47</v>
      </c>
      <c r="O4" s="80" t="s">
        <v>48</v>
      </c>
      <c r="P4" s="80" t="s">
        <v>54</v>
      </c>
      <c r="Q4" s="80" t="s">
        <v>74</v>
      </c>
      <c r="R4" s="86"/>
    </row>
    <row r="5" spans="1:18">
      <c r="A5" s="96"/>
      <c r="B5" s="76" t="s">
        <v>44</v>
      </c>
      <c r="C5" s="76"/>
      <c r="D5" s="76"/>
      <c r="E5" s="86"/>
      <c r="F5" s="86"/>
      <c r="G5" s="86"/>
      <c r="H5" s="51">
        <v>3</v>
      </c>
      <c r="I5" s="51">
        <v>-2</v>
      </c>
      <c r="J5" s="51" t="s">
        <v>51</v>
      </c>
      <c r="K5" s="51">
        <v>16</v>
      </c>
      <c r="L5" s="86"/>
      <c r="M5" s="52"/>
      <c r="N5" s="81">
        <v>5</v>
      </c>
      <c r="O5" s="81">
        <v>3</v>
      </c>
      <c r="P5" s="81" t="s">
        <v>29</v>
      </c>
      <c r="Q5" s="81" t="s">
        <v>73</v>
      </c>
      <c r="R5" s="86"/>
    </row>
    <row r="6" spans="1:18" ht="15.75" thickBot="1">
      <c r="A6" s="96"/>
      <c r="B6" s="76" t="s">
        <v>45</v>
      </c>
      <c r="C6" s="76"/>
      <c r="D6" s="76"/>
      <c r="E6" s="86"/>
      <c r="F6" s="86"/>
      <c r="G6" s="86"/>
      <c r="H6" s="51">
        <v>2</v>
      </c>
      <c r="I6" s="51">
        <v>-1</v>
      </c>
      <c r="J6" s="51" t="s">
        <v>51</v>
      </c>
      <c r="K6" s="51">
        <v>19</v>
      </c>
      <c r="L6" s="86"/>
      <c r="M6" s="86"/>
      <c r="N6" s="86"/>
      <c r="O6" s="86"/>
      <c r="P6" s="86"/>
      <c r="Q6" s="86"/>
      <c r="R6" s="86"/>
    </row>
    <row r="7" spans="1:18">
      <c r="A7" s="96"/>
      <c r="B7" s="76" t="s">
        <v>46</v>
      </c>
      <c r="C7" s="76"/>
      <c r="D7" s="76"/>
      <c r="E7" s="86"/>
      <c r="F7" s="86"/>
      <c r="G7" s="86"/>
      <c r="H7" s="51">
        <v>7</v>
      </c>
      <c r="I7" s="51">
        <v>-3</v>
      </c>
      <c r="J7" s="51" t="s">
        <v>51</v>
      </c>
      <c r="K7" s="51">
        <v>21</v>
      </c>
      <c r="L7" s="86"/>
      <c r="M7" s="52"/>
      <c r="N7" s="52"/>
      <c r="O7" s="52"/>
      <c r="P7" s="88" t="s">
        <v>60</v>
      </c>
      <c r="Q7" s="89" t="s">
        <v>61</v>
      </c>
      <c r="R7" s="86"/>
    </row>
    <row r="8" spans="1:18">
      <c r="A8" s="96"/>
      <c r="B8" s="76" t="s">
        <v>307</v>
      </c>
      <c r="C8" s="76"/>
      <c r="D8" s="7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90" t="s">
        <v>62</v>
      </c>
      <c r="Q8" s="91" t="s">
        <v>63</v>
      </c>
      <c r="R8" s="86"/>
    </row>
    <row r="9" spans="1:18">
      <c r="A9" s="96"/>
      <c r="B9" s="76" t="s">
        <v>73</v>
      </c>
      <c r="C9" s="76"/>
      <c r="D9" s="76"/>
      <c r="E9" s="86"/>
      <c r="F9" s="86"/>
      <c r="G9" s="86"/>
      <c r="H9" s="52"/>
      <c r="I9" s="52"/>
      <c r="J9" s="52"/>
      <c r="K9" s="52"/>
      <c r="L9" s="86"/>
      <c r="M9" s="52"/>
      <c r="N9" s="86"/>
      <c r="O9" s="86"/>
      <c r="P9" s="90" t="s">
        <v>64</v>
      </c>
      <c r="Q9" s="91" t="s">
        <v>65</v>
      </c>
      <c r="R9" s="86"/>
    </row>
    <row r="10" spans="1:18" ht="15.75" thickBot="1">
      <c r="A10" s="98"/>
      <c r="B10" s="76"/>
      <c r="C10" s="76"/>
      <c r="D10" s="76"/>
      <c r="E10" s="86"/>
      <c r="F10" s="86"/>
      <c r="G10" s="52"/>
      <c r="H10" s="52"/>
      <c r="I10" s="52"/>
      <c r="J10" s="52"/>
      <c r="K10" s="52"/>
      <c r="L10" s="86"/>
      <c r="M10" s="52"/>
      <c r="N10" s="86"/>
      <c r="O10" s="86"/>
      <c r="P10" s="92" t="s">
        <v>66</v>
      </c>
      <c r="Q10" s="93" t="s">
        <v>67</v>
      </c>
      <c r="R10" s="86"/>
    </row>
    <row r="11" spans="1:18">
      <c r="A11" s="98"/>
      <c r="B11" s="99"/>
      <c r="C11" s="99"/>
      <c r="D11" s="99"/>
      <c r="E11" s="52"/>
      <c r="F11" s="86"/>
      <c r="G11" s="52"/>
      <c r="H11" s="52"/>
      <c r="I11" s="52"/>
      <c r="J11" s="52"/>
      <c r="K11" s="52"/>
      <c r="L11" s="86"/>
      <c r="M11" s="86"/>
      <c r="N11" s="86"/>
      <c r="O11" s="86"/>
      <c r="P11" s="86"/>
      <c r="Q11" s="86"/>
      <c r="R11" s="86"/>
    </row>
    <row r="12" spans="1:18">
      <c r="A12" s="96"/>
      <c r="B12" s="97" t="s">
        <v>81</v>
      </c>
      <c r="C12" s="76"/>
      <c r="D12" s="76"/>
      <c r="E12" s="86"/>
      <c r="F12" s="86"/>
      <c r="G12" s="52"/>
      <c r="H12" s="52"/>
      <c r="I12" s="52"/>
      <c r="J12" s="52"/>
      <c r="K12" s="52"/>
      <c r="L12" s="86"/>
      <c r="M12" s="86"/>
      <c r="N12" s="86"/>
      <c r="O12" s="86"/>
      <c r="P12" s="86"/>
      <c r="Q12" s="86"/>
      <c r="R12" s="86"/>
    </row>
    <row r="13" spans="1:18">
      <c r="A13" s="96"/>
      <c r="B13" s="76"/>
      <c r="C13" s="76"/>
      <c r="D13" s="7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</row>
    <row r="14" spans="1:18">
      <c r="B14" s="53" t="s">
        <v>47</v>
      </c>
      <c r="C14" s="53" t="s">
        <v>48</v>
      </c>
      <c r="D14" s="53" t="s">
        <v>50</v>
      </c>
      <c r="E14" s="53" t="s">
        <v>68</v>
      </c>
      <c r="F14" s="53" t="s">
        <v>49</v>
      </c>
      <c r="G14" s="86"/>
      <c r="H14" s="80" t="s">
        <v>52</v>
      </c>
      <c r="I14" s="80" t="s">
        <v>55</v>
      </c>
      <c r="J14" s="80" t="s">
        <v>56</v>
      </c>
      <c r="K14" s="80" t="s">
        <v>57</v>
      </c>
      <c r="L14" s="80" t="s">
        <v>54</v>
      </c>
      <c r="M14" s="52"/>
      <c r="N14" s="86"/>
      <c r="O14" s="86"/>
      <c r="P14" s="86"/>
      <c r="Q14" s="86"/>
      <c r="R14" s="86"/>
    </row>
    <row r="15" spans="1:18">
      <c r="B15" s="49">
        <f>H5</f>
        <v>3</v>
      </c>
      <c r="C15" s="49">
        <f>H6</f>
        <v>2</v>
      </c>
      <c r="D15" s="49">
        <f>H7</f>
        <v>7</v>
      </c>
      <c r="E15" s="49" t="str">
        <f>IF(Q5="xi&gt;=0","&gt;=","=")</f>
        <v>&gt;=</v>
      </c>
      <c r="F15" s="49">
        <f>N5</f>
        <v>5</v>
      </c>
      <c r="G15" s="86"/>
      <c r="H15" s="52"/>
      <c r="I15" s="49">
        <f>K5</f>
        <v>16</v>
      </c>
      <c r="J15" s="49">
        <f>K6</f>
        <v>19</v>
      </c>
      <c r="K15" s="49">
        <f>K7</f>
        <v>21</v>
      </c>
      <c r="L15" s="49" t="str">
        <f>IF(P5="max","min","max")</f>
        <v>min</v>
      </c>
      <c r="M15" s="52"/>
      <c r="N15" s="86"/>
      <c r="O15" s="86"/>
      <c r="P15" s="86"/>
      <c r="Q15" s="86"/>
      <c r="R15" s="86"/>
    </row>
    <row r="16" spans="1:18">
      <c r="B16" s="49">
        <f>I5</f>
        <v>-2</v>
      </c>
      <c r="C16" s="49">
        <f>I6</f>
        <v>-1</v>
      </c>
      <c r="D16" s="49">
        <f>I7</f>
        <v>-3</v>
      </c>
      <c r="E16" s="49" t="str">
        <f>IF(Q5="xi&gt;=0","&gt;=","=")</f>
        <v>&gt;=</v>
      </c>
      <c r="F16" s="49">
        <f>O5</f>
        <v>3</v>
      </c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</row>
    <row r="17" spans="2:18"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</row>
    <row r="18" spans="2:18"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</row>
    <row r="19" spans="2:18"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</row>
    <row r="20" spans="2:18"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</row>
    <row r="21" spans="2:18"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</row>
    <row r="22" spans="2:18"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</row>
    <row r="23" spans="2:18"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</row>
    <row r="24" spans="2:18"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</row>
    <row r="25" spans="2:18"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</row>
    <row r="26" spans="2:18"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</row>
    <row r="27" spans="2:18"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</row>
    <row r="28" spans="2:18"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</row>
    <row r="29" spans="2:18">
      <c r="B29" s="94"/>
      <c r="C29" s="94"/>
      <c r="D29" s="94"/>
      <c r="E29" s="94"/>
      <c r="F29" s="94"/>
      <c r="G29" s="94"/>
      <c r="H29" s="94"/>
      <c r="I29" s="94"/>
      <c r="J29" s="94"/>
      <c r="K29" s="50"/>
      <c r="L29" s="50"/>
      <c r="M29" s="50"/>
      <c r="N29" s="50"/>
      <c r="O29" s="94"/>
    </row>
    <row r="30" spans="2:18">
      <c r="B30" s="94"/>
      <c r="C30" s="94"/>
      <c r="D30" s="94"/>
      <c r="E30" s="94"/>
      <c r="F30" s="94"/>
      <c r="G30" s="94"/>
      <c r="H30" s="94"/>
      <c r="I30" s="94"/>
      <c r="J30" s="94"/>
      <c r="K30" s="50"/>
      <c r="L30" s="50"/>
      <c r="M30" s="50"/>
      <c r="N30" s="50"/>
      <c r="O30" s="94"/>
    </row>
    <row r="31" spans="2:18">
      <c r="B31" s="94"/>
      <c r="C31" s="94"/>
      <c r="D31" s="94"/>
      <c r="E31" s="94"/>
      <c r="F31" s="94"/>
      <c r="G31" s="94"/>
      <c r="H31" s="94"/>
      <c r="I31" s="94"/>
      <c r="J31" s="94"/>
      <c r="K31" s="50"/>
      <c r="L31" s="50"/>
      <c r="M31" s="50"/>
      <c r="N31" s="50"/>
      <c r="O31" s="94"/>
    </row>
    <row r="32" spans="2:18">
      <c r="K32" s="48"/>
      <c r="L32" s="48"/>
      <c r="M32" s="48"/>
      <c r="N32" s="48"/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P147"/>
  <sheetViews>
    <sheetView workbookViewId="0">
      <selection activeCell="G80" sqref="G80"/>
    </sheetView>
  </sheetViews>
  <sheetFormatPr defaultRowHeight="12.75"/>
  <cols>
    <col min="1" max="1" width="9.140625" style="107"/>
    <col min="2" max="2" width="14.7109375" style="107" customWidth="1"/>
    <col min="3" max="6" width="9.140625" style="107"/>
    <col min="7" max="8" width="11.42578125" style="107" bestFit="1" customWidth="1"/>
    <col min="9" max="16384" width="9.140625" style="107"/>
  </cols>
  <sheetData>
    <row r="1" spans="1:12" ht="15">
      <c r="A1" s="248"/>
      <c r="B1" s="248"/>
      <c r="C1" s="248"/>
      <c r="D1" s="248"/>
      <c r="E1" s="248"/>
      <c r="F1" s="248"/>
    </row>
    <row r="2" spans="1:12" ht="15.75">
      <c r="A2" s="259" t="s">
        <v>297</v>
      </c>
      <c r="B2" s="248"/>
      <c r="C2" s="248"/>
      <c r="D2" s="248"/>
      <c r="E2" s="248"/>
      <c r="F2" s="248"/>
    </row>
    <row r="3" spans="1:12" ht="16.5" thickBot="1">
      <c r="A3" s="252" t="s">
        <v>296</v>
      </c>
      <c r="B3" s="248"/>
      <c r="C3" s="248"/>
      <c r="D3" s="248"/>
      <c r="E3" s="248"/>
      <c r="F3" s="248"/>
    </row>
    <row r="4" spans="1:12" ht="39.75" thickBot="1">
      <c r="A4" s="248"/>
      <c r="B4" s="258"/>
      <c r="C4" s="257" t="s">
        <v>249</v>
      </c>
      <c r="D4" s="257" t="s">
        <v>248</v>
      </c>
      <c r="E4" s="257" t="s">
        <v>247</v>
      </c>
      <c r="F4" s="257" t="s">
        <v>246</v>
      </c>
      <c r="H4" s="194"/>
      <c r="I4" s="193" t="s">
        <v>249</v>
      </c>
      <c r="J4" s="193" t="s">
        <v>248</v>
      </c>
      <c r="K4" s="193" t="s">
        <v>247</v>
      </c>
      <c r="L4" s="193" t="s">
        <v>246</v>
      </c>
    </row>
    <row r="5" spans="1:12" ht="15.75" thickBot="1">
      <c r="A5" s="248"/>
      <c r="B5" s="256" t="s">
        <v>245</v>
      </c>
      <c r="C5" s="255">
        <v>4</v>
      </c>
      <c r="D5" s="255">
        <v>2</v>
      </c>
      <c r="E5" s="255">
        <v>1</v>
      </c>
      <c r="F5" s="255">
        <v>2</v>
      </c>
      <c r="H5" s="192" t="s">
        <v>245</v>
      </c>
      <c r="I5" s="191">
        <v>80000</v>
      </c>
      <c r="J5" s="191">
        <v>12</v>
      </c>
      <c r="K5" s="191" t="s">
        <v>259</v>
      </c>
      <c r="L5" s="191">
        <v>70</v>
      </c>
    </row>
    <row r="6" spans="1:12" ht="15.75" thickBot="1">
      <c r="A6" s="248"/>
      <c r="B6" s="256" t="s">
        <v>244</v>
      </c>
      <c r="C6" s="255">
        <v>3</v>
      </c>
      <c r="D6" s="255">
        <v>2</v>
      </c>
      <c r="E6" s="255">
        <v>3</v>
      </c>
      <c r="F6" s="255">
        <v>4</v>
      </c>
      <c r="H6" s="192" t="s">
        <v>244</v>
      </c>
      <c r="I6" s="191">
        <v>160000</v>
      </c>
      <c r="J6" s="191">
        <v>12</v>
      </c>
      <c r="K6" s="191" t="s">
        <v>258</v>
      </c>
      <c r="L6" s="191">
        <v>80</v>
      </c>
    </row>
    <row r="7" spans="1:12" ht="15.75" thickBot="1">
      <c r="A7" s="248"/>
      <c r="B7" s="256" t="s">
        <v>295</v>
      </c>
      <c r="C7" s="255">
        <v>2</v>
      </c>
      <c r="D7" s="255">
        <v>1</v>
      </c>
      <c r="E7" s="255">
        <v>2</v>
      </c>
      <c r="F7" s="255">
        <v>1</v>
      </c>
      <c r="H7" s="192" t="s">
        <v>295</v>
      </c>
      <c r="I7" s="191">
        <v>180000</v>
      </c>
      <c r="J7" s="191">
        <v>15</v>
      </c>
      <c r="K7" s="191" t="s">
        <v>256</v>
      </c>
      <c r="L7" s="191">
        <v>65</v>
      </c>
    </row>
    <row r="8" spans="1:12" ht="15.75" thickBot="1">
      <c r="A8" s="248"/>
      <c r="B8" s="256" t="s">
        <v>243</v>
      </c>
      <c r="C8" s="255">
        <v>1</v>
      </c>
      <c r="D8" s="255">
        <v>4</v>
      </c>
      <c r="E8" s="255">
        <v>4</v>
      </c>
      <c r="F8" s="255">
        <v>5</v>
      </c>
      <c r="H8" s="192" t="s">
        <v>243</v>
      </c>
      <c r="I8" s="191">
        <v>240000</v>
      </c>
      <c r="J8" s="191">
        <v>7</v>
      </c>
      <c r="K8" s="191" t="s">
        <v>257</v>
      </c>
      <c r="L8" s="191">
        <v>95</v>
      </c>
    </row>
    <row r="9" spans="1:12" ht="15.75" thickBot="1">
      <c r="A9" s="248"/>
      <c r="B9" s="256" t="s">
        <v>242</v>
      </c>
      <c r="C9" s="255">
        <v>3</v>
      </c>
      <c r="D9" s="255">
        <v>3</v>
      </c>
      <c r="E9" s="255">
        <v>2</v>
      </c>
      <c r="F9" s="255">
        <v>3</v>
      </c>
      <c r="H9" s="192" t="s">
        <v>242</v>
      </c>
      <c r="I9" s="191">
        <v>160000</v>
      </c>
      <c r="J9" s="191">
        <v>10</v>
      </c>
      <c r="K9" s="191" t="s">
        <v>256</v>
      </c>
      <c r="L9" s="191">
        <v>75</v>
      </c>
    </row>
    <row r="10" spans="1:12" ht="15.75">
      <c r="A10" s="248"/>
      <c r="B10" s="252"/>
      <c r="C10" s="248"/>
      <c r="D10" s="248"/>
      <c r="E10" s="248"/>
      <c r="F10" s="248"/>
    </row>
    <row r="11" spans="1:12" ht="15.75">
      <c r="A11" s="254" t="s">
        <v>294</v>
      </c>
      <c r="B11" s="248"/>
      <c r="C11" s="248"/>
      <c r="D11" s="248"/>
      <c r="E11" s="248"/>
      <c r="F11" s="248"/>
    </row>
    <row r="12" spans="1:12" ht="15.75">
      <c r="A12" s="253" t="s">
        <v>293</v>
      </c>
      <c r="B12" s="248"/>
      <c r="C12" s="248"/>
      <c r="D12" s="248"/>
      <c r="E12" s="248"/>
      <c r="F12" s="248"/>
    </row>
    <row r="13" spans="1:12" ht="15.75">
      <c r="A13" s="253" t="s">
        <v>292</v>
      </c>
      <c r="B13" s="248"/>
      <c r="C13" s="248"/>
      <c r="D13" s="248"/>
      <c r="E13" s="248"/>
      <c r="F13" s="248"/>
    </row>
    <row r="14" spans="1:12" ht="15.75">
      <c r="A14" s="253" t="s">
        <v>291</v>
      </c>
      <c r="B14" s="248"/>
      <c r="C14" s="248"/>
      <c r="D14" s="248"/>
      <c r="E14" s="248"/>
      <c r="F14" s="248"/>
    </row>
    <row r="15" spans="1:12" ht="15.75">
      <c r="A15" s="253" t="s">
        <v>290</v>
      </c>
      <c r="B15" s="248"/>
      <c r="C15" s="248"/>
      <c r="D15" s="248"/>
      <c r="E15" s="248"/>
      <c r="F15" s="248"/>
    </row>
    <row r="16" spans="1:12" ht="15.75">
      <c r="A16" s="253" t="s">
        <v>289</v>
      </c>
      <c r="B16" s="248"/>
      <c r="C16" s="248"/>
      <c r="D16" s="248"/>
      <c r="E16" s="248"/>
      <c r="F16" s="248"/>
    </row>
    <row r="17" spans="1:15" ht="15.75">
      <c r="A17" s="253" t="s">
        <v>288</v>
      </c>
      <c r="B17" s="248"/>
      <c r="C17" s="248"/>
      <c r="D17" s="248"/>
      <c r="E17" s="248"/>
      <c r="F17" s="248"/>
    </row>
    <row r="18" spans="1:15" ht="15.75">
      <c r="A18" s="248"/>
      <c r="B18" s="253" t="s">
        <v>287</v>
      </c>
      <c r="C18" s="248"/>
      <c r="D18" s="248"/>
      <c r="E18" s="248"/>
      <c r="F18" s="248"/>
    </row>
    <row r="19" spans="1:15" ht="15.75">
      <c r="A19" s="248"/>
      <c r="B19" s="253" t="s">
        <v>286</v>
      </c>
      <c r="C19" s="248"/>
      <c r="D19" s="248"/>
      <c r="E19" s="248"/>
      <c r="F19" s="248"/>
    </row>
    <row r="20" spans="1:15" ht="15.75">
      <c r="A20" s="248"/>
      <c r="B20" s="252" t="s">
        <v>285</v>
      </c>
      <c r="C20" s="248"/>
      <c r="D20" s="248"/>
      <c r="E20" s="248"/>
      <c r="F20" s="248"/>
    </row>
    <row r="21" spans="1:15" ht="15">
      <c r="A21" s="248"/>
      <c r="B21" s="248"/>
      <c r="C21" s="248"/>
      <c r="D21" s="248"/>
      <c r="E21" s="248"/>
      <c r="F21" s="248"/>
    </row>
    <row r="22" spans="1:15" ht="15">
      <c r="A22" s="248"/>
      <c r="B22" s="248"/>
      <c r="C22" s="248"/>
      <c r="D22" s="248"/>
      <c r="E22" s="248"/>
      <c r="F22" s="248"/>
    </row>
    <row r="23" spans="1:15" ht="15">
      <c r="A23" s="251"/>
      <c r="B23" s="250" t="s">
        <v>284</v>
      </c>
      <c r="C23" s="250" t="s">
        <v>283</v>
      </c>
      <c r="D23" s="250"/>
      <c r="E23" s="250"/>
      <c r="F23" s="250"/>
      <c r="G23" s="250"/>
      <c r="H23" s="123"/>
      <c r="I23" s="123"/>
      <c r="J23" s="123"/>
      <c r="K23" s="123"/>
      <c r="L23" s="123"/>
      <c r="M23" s="123"/>
      <c r="N23" s="123"/>
      <c r="O23" s="123"/>
    </row>
    <row r="24" spans="1:15" ht="15">
      <c r="A24" s="248"/>
      <c r="B24" s="248"/>
      <c r="C24" s="248"/>
      <c r="D24" s="248"/>
      <c r="E24" s="248"/>
      <c r="F24" s="248"/>
    </row>
    <row r="25" spans="1:15" ht="15">
      <c r="A25" s="248"/>
      <c r="B25" s="248"/>
      <c r="C25" s="248"/>
      <c r="D25" s="248"/>
      <c r="E25" s="248"/>
      <c r="F25" s="248"/>
    </row>
    <row r="26" spans="1:15" ht="15">
      <c r="A26" s="249" t="s">
        <v>282</v>
      </c>
      <c r="B26" s="247" t="s">
        <v>281</v>
      </c>
      <c r="C26" s="247"/>
      <c r="D26" s="247"/>
      <c r="E26" s="247"/>
      <c r="F26" s="247"/>
      <c r="G26" s="246"/>
      <c r="H26" s="246"/>
      <c r="I26" s="246"/>
      <c r="J26" s="246"/>
      <c r="K26" s="246"/>
      <c r="L26" s="246"/>
      <c r="M26" s="246"/>
      <c r="N26" s="246"/>
      <c r="O26" s="123"/>
    </row>
    <row r="27" spans="1:15" ht="15">
      <c r="A27" s="248"/>
      <c r="B27" s="247" t="s">
        <v>301</v>
      </c>
      <c r="C27" s="247"/>
      <c r="D27" s="247"/>
      <c r="E27" s="247"/>
      <c r="F27" s="247"/>
      <c r="G27" s="246"/>
      <c r="H27" s="246"/>
      <c r="I27" s="246"/>
      <c r="J27" s="246"/>
      <c r="K27" s="246"/>
      <c r="L27" s="246"/>
      <c r="M27" s="246"/>
      <c r="N27" s="246"/>
      <c r="O27" s="123"/>
    </row>
    <row r="28" spans="1:15" ht="15">
      <c r="B28" s="247" t="s">
        <v>302</v>
      </c>
      <c r="C28" s="246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123"/>
    </row>
    <row r="56" spans="1:6" ht="15.75">
      <c r="A56" s="169" t="s">
        <v>190</v>
      </c>
      <c r="B56" s="245" t="s">
        <v>280</v>
      </c>
    </row>
    <row r="57" spans="1:6" ht="13.5" thickBot="1"/>
    <row r="58" spans="1:6" ht="39" thickBot="1">
      <c r="B58" s="194"/>
      <c r="C58" s="193" t="s">
        <v>249</v>
      </c>
      <c r="D58" s="193" t="s">
        <v>248</v>
      </c>
      <c r="E58" s="193" t="s">
        <v>247</v>
      </c>
      <c r="F58" s="193" t="s">
        <v>246</v>
      </c>
    </row>
    <row r="59" spans="1:6" ht="13.5" thickBot="1">
      <c r="B59" s="192" t="s">
        <v>245</v>
      </c>
      <c r="C59" s="191">
        <v>80000</v>
      </c>
      <c r="D59" s="191">
        <v>12</v>
      </c>
      <c r="E59" s="191" t="s">
        <v>259</v>
      </c>
      <c r="F59" s="191">
        <v>70</v>
      </c>
    </row>
    <row r="60" spans="1:6" ht="13.5" thickBot="1">
      <c r="B60" s="192" t="s">
        <v>244</v>
      </c>
      <c r="C60" s="191">
        <v>160000</v>
      </c>
      <c r="D60" s="191">
        <v>12</v>
      </c>
      <c r="E60" s="191" t="s">
        <v>258</v>
      </c>
      <c r="F60" s="191">
        <v>80</v>
      </c>
    </row>
    <row r="61" spans="1:6" ht="13.5" thickBot="1">
      <c r="B61" s="192"/>
      <c r="C61" s="191"/>
      <c r="D61" s="191"/>
      <c r="E61" s="191"/>
      <c r="F61" s="191"/>
    </row>
    <row r="62" spans="1:6" ht="13.5" thickBot="1">
      <c r="B62" s="192" t="s">
        <v>243</v>
      </c>
      <c r="C62" s="191">
        <v>240000</v>
      </c>
      <c r="D62" s="191">
        <v>7</v>
      </c>
      <c r="E62" s="191" t="s">
        <v>257</v>
      </c>
      <c r="F62" s="191">
        <v>95</v>
      </c>
    </row>
    <row r="63" spans="1:6" ht="13.5" thickBot="1">
      <c r="B63" s="192" t="s">
        <v>242</v>
      </c>
      <c r="C63" s="191">
        <v>160000</v>
      </c>
      <c r="D63" s="191">
        <v>10</v>
      </c>
      <c r="E63" s="191" t="s">
        <v>256</v>
      </c>
      <c r="F63" s="191">
        <v>75</v>
      </c>
    </row>
    <row r="65" spans="1:12">
      <c r="B65" s="190" t="s">
        <v>241</v>
      </c>
      <c r="C65" s="189">
        <v>80000</v>
      </c>
      <c r="D65" s="189">
        <v>7</v>
      </c>
      <c r="E65" s="189" t="s">
        <v>257</v>
      </c>
      <c r="F65" s="189">
        <v>95</v>
      </c>
      <c r="H65" s="244" t="s">
        <v>279</v>
      </c>
      <c r="I65" s="244"/>
      <c r="J65" s="244"/>
      <c r="K65" s="123"/>
      <c r="L65" s="123"/>
    </row>
    <row r="66" spans="1:12">
      <c r="B66" s="190" t="s">
        <v>240</v>
      </c>
      <c r="C66" s="189">
        <v>240000</v>
      </c>
      <c r="D66" s="189">
        <v>12</v>
      </c>
      <c r="E66" s="189" t="s">
        <v>278</v>
      </c>
      <c r="F66" s="189">
        <v>70</v>
      </c>
      <c r="H66" s="244" t="s">
        <v>277</v>
      </c>
      <c r="I66" s="244"/>
      <c r="J66" s="244"/>
      <c r="K66" s="123"/>
      <c r="L66" s="123"/>
    </row>
    <row r="67" spans="1:12" ht="13.5" thickBot="1">
      <c r="H67" s="168"/>
      <c r="I67" s="168"/>
      <c r="J67" s="168"/>
    </row>
    <row r="68" spans="1:12" ht="39" thickBot="1">
      <c r="A68" s="169" t="s">
        <v>276</v>
      </c>
      <c r="B68" s="243"/>
      <c r="C68" s="242" t="s">
        <v>249</v>
      </c>
      <c r="D68" s="241" t="s">
        <v>248</v>
      </c>
      <c r="E68" s="241" t="s">
        <v>247</v>
      </c>
      <c r="F68" s="241" t="s">
        <v>246</v>
      </c>
      <c r="G68" s="239"/>
      <c r="H68" s="240"/>
      <c r="I68" s="240"/>
      <c r="J68" s="240"/>
      <c r="K68" s="239"/>
      <c r="L68" s="238"/>
    </row>
    <row r="69" spans="1:12">
      <c r="B69" s="235"/>
      <c r="C69" s="182"/>
      <c r="D69" s="182"/>
      <c r="E69" s="182"/>
      <c r="F69" s="182"/>
      <c r="G69" s="182"/>
      <c r="H69" s="234"/>
      <c r="I69" s="234"/>
      <c r="J69" s="234"/>
      <c r="K69" s="182"/>
      <c r="L69" s="233"/>
    </row>
    <row r="70" spans="1:12">
      <c r="B70" s="235" t="s">
        <v>275</v>
      </c>
      <c r="C70" s="182">
        <v>50</v>
      </c>
      <c r="D70" s="182">
        <v>15</v>
      </c>
      <c r="E70" s="182">
        <v>20</v>
      </c>
      <c r="F70" s="182">
        <v>15</v>
      </c>
      <c r="G70" s="182"/>
      <c r="H70" s="237" t="s">
        <v>274</v>
      </c>
      <c r="I70" s="237"/>
      <c r="J70" s="237"/>
      <c r="K70" s="217"/>
      <c r="L70" s="236"/>
    </row>
    <row r="71" spans="1:12">
      <c r="B71" s="235"/>
      <c r="C71" s="182"/>
      <c r="D71" s="182"/>
      <c r="E71" s="182"/>
      <c r="F71" s="182"/>
      <c r="G71" s="182"/>
      <c r="H71" s="234"/>
      <c r="I71" s="234"/>
      <c r="J71" s="234"/>
      <c r="K71" s="182"/>
      <c r="L71" s="233"/>
    </row>
    <row r="72" spans="1:12" ht="13.5" thickBot="1">
      <c r="B72" s="232" t="s">
        <v>238</v>
      </c>
      <c r="C72" s="231">
        <v>0.5</v>
      </c>
      <c r="D72" s="231">
        <v>0.15</v>
      </c>
      <c r="E72" s="231">
        <v>0.2</v>
      </c>
      <c r="F72" s="231">
        <v>0.15</v>
      </c>
      <c r="G72" s="231"/>
      <c r="H72" s="230" t="s">
        <v>273</v>
      </c>
      <c r="I72" s="230"/>
      <c r="J72" s="230"/>
      <c r="K72" s="229"/>
      <c r="L72" s="228"/>
    </row>
    <row r="76" spans="1:12" ht="13.5" thickBot="1"/>
    <row r="77" spans="1:12">
      <c r="B77" s="227" t="s">
        <v>272</v>
      </c>
      <c r="C77" s="226"/>
      <c r="D77" s="226"/>
      <c r="E77" s="226"/>
      <c r="F77" s="226"/>
      <c r="G77" s="226"/>
      <c r="H77" s="226"/>
      <c r="I77" s="226"/>
      <c r="J77" s="226"/>
      <c r="K77" s="226"/>
      <c r="L77" s="225"/>
    </row>
    <row r="78" spans="1:12" ht="13.5" thickBot="1">
      <c r="B78" s="224"/>
      <c r="C78" s="182"/>
      <c r="D78" s="182"/>
      <c r="E78" s="182"/>
      <c r="F78" s="182"/>
      <c r="G78" s="182"/>
      <c r="H78" s="182"/>
      <c r="I78" s="182"/>
      <c r="J78" s="182"/>
      <c r="K78" s="182"/>
      <c r="L78" s="211"/>
    </row>
    <row r="79" spans="1:12" ht="39" thickBot="1">
      <c r="A79" s="169" t="s">
        <v>271</v>
      </c>
      <c r="B79" s="223"/>
      <c r="C79" s="193" t="s">
        <v>249</v>
      </c>
      <c r="D79" s="193" t="s">
        <v>248</v>
      </c>
      <c r="E79" s="193" t="s">
        <v>247</v>
      </c>
      <c r="F79" s="193" t="s">
        <v>246</v>
      </c>
      <c r="G79" s="196" t="s">
        <v>238</v>
      </c>
      <c r="H79" s="182"/>
      <c r="I79" s="182"/>
      <c r="J79" s="182"/>
      <c r="K79" s="182"/>
      <c r="L79" s="211"/>
    </row>
    <row r="80" spans="1:12" ht="16.5" customHeight="1" thickBot="1">
      <c r="B80" s="215" t="s">
        <v>249</v>
      </c>
      <c r="C80" s="222">
        <v>1</v>
      </c>
      <c r="D80" s="221">
        <v>1</v>
      </c>
      <c r="E80" s="221">
        <v>1</v>
      </c>
      <c r="F80" s="220">
        <v>1</v>
      </c>
      <c r="G80" s="220">
        <v>0.4</v>
      </c>
      <c r="H80" s="219" t="s">
        <v>270</v>
      </c>
      <c r="I80" s="219"/>
      <c r="J80" s="219"/>
      <c r="K80" s="219"/>
      <c r="L80" s="218"/>
    </row>
    <row r="81" spans="1:12" ht="30.75" customHeight="1" thickBot="1">
      <c r="B81" s="215" t="s">
        <v>248</v>
      </c>
      <c r="C81" s="214">
        <v>0</v>
      </c>
      <c r="D81" s="213">
        <v>1</v>
      </c>
      <c r="E81" s="188">
        <v>0</v>
      </c>
      <c r="F81" s="212">
        <v>0</v>
      </c>
      <c r="G81" s="212">
        <v>0.1</v>
      </c>
      <c r="H81" s="217" t="s">
        <v>269</v>
      </c>
      <c r="I81" s="217"/>
      <c r="J81" s="217"/>
      <c r="K81" s="217"/>
      <c r="L81" s="216"/>
    </row>
    <row r="82" spans="1:12" ht="15.75" customHeight="1" thickBot="1">
      <c r="B82" s="215" t="s">
        <v>247</v>
      </c>
      <c r="C82" s="214">
        <v>0</v>
      </c>
      <c r="D82" s="188">
        <v>1</v>
      </c>
      <c r="E82" s="213">
        <v>1</v>
      </c>
      <c r="F82" s="212">
        <v>1</v>
      </c>
      <c r="G82" s="212">
        <v>0.3</v>
      </c>
      <c r="H82" s="182"/>
      <c r="I82" s="182"/>
      <c r="J82" s="182"/>
      <c r="K82" s="182"/>
      <c r="L82" s="211"/>
    </row>
    <row r="83" spans="1:12" ht="29.25" customHeight="1" thickBot="1">
      <c r="B83" s="210" t="s">
        <v>246</v>
      </c>
      <c r="C83" s="209">
        <v>0</v>
      </c>
      <c r="D83" s="208">
        <v>1</v>
      </c>
      <c r="E83" s="208">
        <v>0</v>
      </c>
      <c r="F83" s="207">
        <v>1</v>
      </c>
      <c r="G83" s="206">
        <v>0.2</v>
      </c>
      <c r="H83" s="205"/>
      <c r="I83" s="205"/>
      <c r="J83" s="205"/>
      <c r="K83" s="205"/>
      <c r="L83" s="204"/>
    </row>
    <row r="84" spans="1:12" ht="29.25" customHeight="1"/>
    <row r="86" spans="1:12" ht="15.75">
      <c r="A86" s="172" t="s">
        <v>189</v>
      </c>
      <c r="B86" s="199" t="s">
        <v>268</v>
      </c>
    </row>
    <row r="87" spans="1:12" ht="13.5" thickBot="1"/>
    <row r="88" spans="1:12" ht="39" thickBot="1">
      <c r="B88" s="194"/>
      <c r="C88" s="193" t="s">
        <v>249</v>
      </c>
      <c r="D88" s="193" t="s">
        <v>248</v>
      </c>
      <c r="E88" s="193" t="s">
        <v>247</v>
      </c>
      <c r="F88" s="193" t="s">
        <v>246</v>
      </c>
      <c r="H88" s="203" t="s">
        <v>267</v>
      </c>
      <c r="I88" s="203" t="s">
        <v>266</v>
      </c>
      <c r="J88" s="203" t="s">
        <v>265</v>
      </c>
    </row>
    <row r="89" spans="1:12" ht="13.5" thickBot="1">
      <c r="B89" s="192" t="s">
        <v>245</v>
      </c>
      <c r="C89" s="191">
        <v>80000</v>
      </c>
      <c r="D89" s="191">
        <v>12</v>
      </c>
      <c r="E89" s="191" t="s">
        <v>259</v>
      </c>
      <c r="F89" s="191">
        <v>70</v>
      </c>
      <c r="H89" s="202"/>
      <c r="I89" s="202"/>
      <c r="J89" s="202"/>
    </row>
    <row r="90" spans="1:12" ht="13.5" thickBot="1">
      <c r="B90" s="192" t="s">
        <v>244</v>
      </c>
      <c r="C90" s="191">
        <v>160000</v>
      </c>
      <c r="D90" s="191">
        <v>12</v>
      </c>
      <c r="E90" s="191" t="s">
        <v>258</v>
      </c>
      <c r="F90" s="191">
        <v>80</v>
      </c>
      <c r="H90" s="202"/>
      <c r="I90" s="202"/>
      <c r="J90" s="202"/>
    </row>
    <row r="91" spans="1:12" ht="13.5" thickBot="1">
      <c r="B91" s="192" t="s">
        <v>243</v>
      </c>
      <c r="C91" s="191">
        <v>240000</v>
      </c>
      <c r="D91" s="191">
        <v>7</v>
      </c>
      <c r="E91" s="191" t="s">
        <v>257</v>
      </c>
      <c r="F91" s="191">
        <v>95</v>
      </c>
      <c r="H91" s="202"/>
      <c r="I91" s="202"/>
      <c r="J91" s="202"/>
    </row>
    <row r="92" spans="1:12" ht="13.5" thickBot="1">
      <c r="B92" s="192" t="s">
        <v>242</v>
      </c>
      <c r="C92" s="191">
        <v>160000</v>
      </c>
      <c r="D92" s="191">
        <v>10</v>
      </c>
      <c r="E92" s="191" t="s">
        <v>256</v>
      </c>
      <c r="F92" s="191">
        <v>75</v>
      </c>
      <c r="H92" s="202"/>
      <c r="I92" s="202"/>
      <c r="J92" s="201"/>
    </row>
    <row r="94" spans="1:12">
      <c r="B94" s="200" t="s">
        <v>264</v>
      </c>
      <c r="C94" s="189">
        <v>100000</v>
      </c>
      <c r="D94" s="189">
        <v>10</v>
      </c>
      <c r="E94" s="189" t="s">
        <v>258</v>
      </c>
      <c r="F94" s="189">
        <v>85</v>
      </c>
      <c r="H94" s="260" t="s">
        <v>300</v>
      </c>
    </row>
    <row r="95" spans="1:12">
      <c r="B95" s="200" t="s">
        <v>263</v>
      </c>
      <c r="C95" s="189">
        <v>200000</v>
      </c>
      <c r="D95" s="189">
        <v>10</v>
      </c>
      <c r="E95" s="189" t="s">
        <v>258</v>
      </c>
      <c r="F95" s="189">
        <v>85</v>
      </c>
      <c r="H95" s="107" t="s">
        <v>298</v>
      </c>
    </row>
    <row r="96" spans="1:12">
      <c r="B96" s="200" t="s">
        <v>262</v>
      </c>
      <c r="C96" s="189">
        <v>200000</v>
      </c>
      <c r="D96" s="189">
        <v>10</v>
      </c>
      <c r="E96" s="189" t="s">
        <v>256</v>
      </c>
      <c r="F96" s="189">
        <v>70</v>
      </c>
      <c r="H96" s="107" t="s">
        <v>299</v>
      </c>
    </row>
    <row r="99" spans="1:14" ht="15.75">
      <c r="A99" s="199" t="s">
        <v>261</v>
      </c>
      <c r="B99" s="172" t="s">
        <v>260</v>
      </c>
    </row>
    <row r="100" spans="1:14" ht="13.5" thickBot="1"/>
    <row r="101" spans="1:14" ht="39" thickBot="1">
      <c r="B101" s="194"/>
      <c r="C101" s="193" t="s">
        <v>249</v>
      </c>
      <c r="D101" s="193" t="s">
        <v>248</v>
      </c>
      <c r="E101" s="193" t="s">
        <v>247</v>
      </c>
      <c r="F101" s="193" t="s">
        <v>246</v>
      </c>
    </row>
    <row r="102" spans="1:14" ht="13.5" thickBot="1">
      <c r="B102" s="192" t="s">
        <v>245</v>
      </c>
      <c r="C102" s="191">
        <v>80000</v>
      </c>
      <c r="D102" s="191">
        <v>12</v>
      </c>
      <c r="E102" s="191" t="s">
        <v>259</v>
      </c>
      <c r="F102" s="191">
        <v>70</v>
      </c>
    </row>
    <row r="103" spans="1:14" ht="13.5" thickBot="1">
      <c r="B103" s="192" t="s">
        <v>244</v>
      </c>
      <c r="C103" s="191">
        <v>160000</v>
      </c>
      <c r="D103" s="191">
        <v>12</v>
      </c>
      <c r="E103" s="191" t="s">
        <v>258</v>
      </c>
      <c r="F103" s="191">
        <v>80</v>
      </c>
    </row>
    <row r="104" spans="1:14" ht="13.5" thickBot="1">
      <c r="B104" s="192" t="s">
        <v>243</v>
      </c>
      <c r="C104" s="191">
        <v>240000</v>
      </c>
      <c r="D104" s="191">
        <v>7</v>
      </c>
      <c r="E104" s="191" t="s">
        <v>257</v>
      </c>
      <c r="F104" s="191">
        <v>95</v>
      </c>
    </row>
    <row r="105" spans="1:14" ht="13.5" thickBot="1">
      <c r="B105" s="192" t="s">
        <v>242</v>
      </c>
      <c r="C105" s="191">
        <v>160000</v>
      </c>
      <c r="D105" s="191">
        <v>10</v>
      </c>
      <c r="E105" s="191" t="s">
        <v>256</v>
      </c>
      <c r="F105" s="191">
        <v>75</v>
      </c>
    </row>
    <row r="106" spans="1:14">
      <c r="B106" s="198"/>
      <c r="C106" s="197"/>
      <c r="D106" s="197"/>
      <c r="E106" s="197"/>
      <c r="F106" s="197"/>
    </row>
    <row r="107" spans="1:14">
      <c r="A107" s="172" t="s">
        <v>255</v>
      </c>
      <c r="C107" s="197"/>
      <c r="D107" s="197"/>
      <c r="E107" s="197"/>
      <c r="F107" s="197"/>
    </row>
    <row r="108" spans="1:14" ht="13.5" thickBot="1"/>
    <row r="109" spans="1:14" ht="39" thickBot="1">
      <c r="B109" s="194"/>
      <c r="C109" s="193" t="s">
        <v>249</v>
      </c>
      <c r="D109" s="193" t="s">
        <v>248</v>
      </c>
      <c r="E109" s="193" t="s">
        <v>247</v>
      </c>
      <c r="F109" s="193" t="s">
        <v>246</v>
      </c>
      <c r="G109" s="196" t="s">
        <v>254</v>
      </c>
    </row>
    <row r="110" spans="1:14" ht="13.5" thickBot="1">
      <c r="B110" s="192" t="s">
        <v>245</v>
      </c>
      <c r="C110" s="191">
        <v>1</v>
      </c>
      <c r="D110" s="191">
        <v>3.5</v>
      </c>
      <c r="E110" s="191">
        <v>4</v>
      </c>
      <c r="F110" s="191">
        <v>4</v>
      </c>
      <c r="G110" s="107">
        <f>SUMPRODUCT(C110:F110,C115:F115)</f>
        <v>2.4249999999999998</v>
      </c>
      <c r="H110" s="195">
        <v>1</v>
      </c>
      <c r="J110" s="123" t="s">
        <v>253</v>
      </c>
      <c r="K110" s="123"/>
      <c r="L110" s="123"/>
      <c r="M110" s="123"/>
      <c r="N110" s="123"/>
    </row>
    <row r="111" spans="1:14" ht="13.5" thickBot="1">
      <c r="B111" s="192" t="s">
        <v>244</v>
      </c>
      <c r="C111" s="191">
        <v>2.5</v>
      </c>
      <c r="D111" s="191">
        <v>3.5</v>
      </c>
      <c r="E111" s="191">
        <v>2</v>
      </c>
      <c r="F111" s="191">
        <v>2</v>
      </c>
      <c r="G111" s="107">
        <f>SUMPRODUCT(C111:F111,C115:F115)</f>
        <v>2.4749999999999996</v>
      </c>
      <c r="H111" s="189">
        <v>2</v>
      </c>
    </row>
    <row r="112" spans="1:14" ht="13.5" thickBot="1">
      <c r="B112" s="192" t="s">
        <v>243</v>
      </c>
      <c r="C112" s="191">
        <v>4</v>
      </c>
      <c r="D112" s="191">
        <v>1</v>
      </c>
      <c r="E112" s="191">
        <v>1</v>
      </c>
      <c r="F112" s="191">
        <v>1</v>
      </c>
      <c r="G112" s="107">
        <f>SUMPRODUCT(C112:F112,C115:F115)</f>
        <v>2.5</v>
      </c>
      <c r="H112" s="189">
        <v>3</v>
      </c>
    </row>
    <row r="113" spans="1:14" ht="13.5" thickBot="1">
      <c r="B113" s="192" t="s">
        <v>242</v>
      </c>
      <c r="C113" s="191">
        <v>2.5</v>
      </c>
      <c r="D113" s="191">
        <v>2</v>
      </c>
      <c r="E113" s="191">
        <v>3</v>
      </c>
      <c r="F113" s="191">
        <v>3</v>
      </c>
      <c r="G113" s="107">
        <f>SUMPRODUCT(C113:F113,C115:F115)</f>
        <v>2.6000000000000005</v>
      </c>
      <c r="H113" s="189">
        <v>4</v>
      </c>
    </row>
    <row r="114" spans="1:14" ht="13.5" thickBot="1"/>
    <row r="115" spans="1:14" ht="13.5" thickBot="1">
      <c r="B115" s="187" t="s">
        <v>238</v>
      </c>
      <c r="C115" s="186">
        <v>0.5</v>
      </c>
      <c r="D115" s="186">
        <v>0.15</v>
      </c>
      <c r="E115" s="186">
        <v>0.2</v>
      </c>
      <c r="F115" s="185">
        <v>0.15</v>
      </c>
    </row>
    <row r="117" spans="1:14">
      <c r="A117" s="172" t="s">
        <v>252</v>
      </c>
    </row>
    <row r="118" spans="1:14" ht="13.5" thickBot="1">
      <c r="A118" s="169"/>
    </row>
    <row r="119" spans="1:14" ht="39" thickBot="1">
      <c r="B119" s="194"/>
      <c r="C119" s="193" t="s">
        <v>249</v>
      </c>
      <c r="D119" s="193" t="s">
        <v>248</v>
      </c>
      <c r="E119" s="193" t="s">
        <v>247</v>
      </c>
      <c r="F119" s="193" t="s">
        <v>246</v>
      </c>
    </row>
    <row r="120" spans="1:14" ht="13.5" thickBot="1">
      <c r="B120" s="192" t="s">
        <v>245</v>
      </c>
      <c r="C120" s="191">
        <v>100</v>
      </c>
      <c r="D120" s="191">
        <v>50</v>
      </c>
      <c r="E120" s="191">
        <v>25</v>
      </c>
      <c r="F120" s="191">
        <v>70</v>
      </c>
      <c r="G120" s="107">
        <f>SUMPRODUCT(C120:F120,$C$125:$F$125)</f>
        <v>73</v>
      </c>
      <c r="H120" s="195">
        <v>1</v>
      </c>
      <c r="J120" s="123" t="s">
        <v>85</v>
      </c>
      <c r="K120" s="123">
        <v>1</v>
      </c>
    </row>
    <row r="121" spans="1:14" ht="13.5" thickBot="1">
      <c r="B121" s="192" t="s">
        <v>244</v>
      </c>
      <c r="C121" s="191">
        <v>60</v>
      </c>
      <c r="D121" s="191">
        <v>50</v>
      </c>
      <c r="E121" s="191">
        <v>75</v>
      </c>
      <c r="F121" s="191">
        <v>80</v>
      </c>
      <c r="G121" s="107">
        <f>SUMPRODUCT(C121:F121,$C$125:$F$125)</f>
        <v>64.5</v>
      </c>
      <c r="J121" s="123" t="s">
        <v>88</v>
      </c>
      <c r="K121" s="123">
        <v>100</v>
      </c>
    </row>
    <row r="122" spans="1:14" ht="13.5" thickBot="1">
      <c r="B122" s="192" t="s">
        <v>243</v>
      </c>
      <c r="C122" s="191">
        <v>25</v>
      </c>
      <c r="D122" s="191">
        <v>100</v>
      </c>
      <c r="E122" s="191">
        <v>100</v>
      </c>
      <c r="F122" s="191">
        <v>95</v>
      </c>
      <c r="G122" s="107">
        <f>SUMPRODUCT(C122:F122,$C$125:$F$125)</f>
        <v>61.75</v>
      </c>
    </row>
    <row r="123" spans="1:14" ht="13.5" thickBot="1">
      <c r="B123" s="192" t="s">
        <v>242</v>
      </c>
      <c r="C123" s="191">
        <v>50</v>
      </c>
      <c r="D123" s="191">
        <v>60</v>
      </c>
      <c r="E123" s="191">
        <v>50</v>
      </c>
      <c r="F123" s="191">
        <v>75</v>
      </c>
      <c r="G123" s="107">
        <f>SUMPRODUCT(C123:F123,$C$125:$F$125)</f>
        <v>55.25</v>
      </c>
      <c r="J123" s="123" t="s">
        <v>251</v>
      </c>
      <c r="K123" s="123"/>
      <c r="L123" s="123"/>
      <c r="M123" s="123"/>
      <c r="N123" s="123"/>
    </row>
    <row r="124" spans="1:14" ht="13.5" thickBot="1"/>
    <row r="125" spans="1:14" ht="13.5" thickBot="1">
      <c r="B125" s="187" t="s">
        <v>238</v>
      </c>
      <c r="C125" s="186">
        <v>0.5</v>
      </c>
      <c r="D125" s="186">
        <v>0.15</v>
      </c>
      <c r="E125" s="186">
        <v>0.2</v>
      </c>
      <c r="F125" s="185">
        <v>0.15</v>
      </c>
    </row>
    <row r="128" spans="1:14">
      <c r="A128" s="172" t="s">
        <v>250</v>
      </c>
    </row>
    <row r="129" spans="2:16" ht="13.5" thickBot="1"/>
    <row r="130" spans="2:16" ht="39" thickBot="1">
      <c r="B130" s="194"/>
      <c r="C130" s="193" t="s">
        <v>249</v>
      </c>
      <c r="D130" s="193" t="s">
        <v>248</v>
      </c>
      <c r="E130" s="193" t="s">
        <v>247</v>
      </c>
      <c r="F130" s="193" t="s">
        <v>246</v>
      </c>
    </row>
    <row r="131" spans="2:16" ht="13.5" thickBot="1">
      <c r="B131" s="192" t="s">
        <v>245</v>
      </c>
      <c r="C131" s="191">
        <v>80000</v>
      </c>
      <c r="D131" s="191">
        <v>12</v>
      </c>
      <c r="E131" s="191">
        <v>4</v>
      </c>
      <c r="F131" s="191">
        <v>70</v>
      </c>
    </row>
    <row r="132" spans="2:16" ht="13.5" thickBot="1">
      <c r="B132" s="192" t="s">
        <v>244</v>
      </c>
      <c r="C132" s="191">
        <v>160000</v>
      </c>
      <c r="D132" s="191">
        <v>12</v>
      </c>
      <c r="E132" s="191">
        <v>2</v>
      </c>
      <c r="F132" s="191">
        <v>80</v>
      </c>
    </row>
    <row r="133" spans="2:16" ht="13.5" thickBot="1">
      <c r="B133" s="192" t="s">
        <v>243</v>
      </c>
      <c r="C133" s="191">
        <v>240000</v>
      </c>
      <c r="D133" s="191">
        <v>7</v>
      </c>
      <c r="E133" s="191">
        <v>1</v>
      </c>
      <c r="F133" s="191">
        <v>95</v>
      </c>
    </row>
    <row r="134" spans="2:16" ht="13.5" thickBot="1">
      <c r="B134" s="192" t="s">
        <v>242</v>
      </c>
      <c r="C134" s="191">
        <v>160000</v>
      </c>
      <c r="D134" s="191">
        <v>10</v>
      </c>
      <c r="E134" s="191">
        <v>3</v>
      </c>
      <c r="F134" s="191">
        <v>75</v>
      </c>
    </row>
    <row r="136" spans="2:16">
      <c r="B136" s="190" t="s">
        <v>241</v>
      </c>
      <c r="C136" s="189">
        <v>80000</v>
      </c>
      <c r="D136" s="189">
        <v>7</v>
      </c>
      <c r="E136" s="189">
        <v>1</v>
      </c>
      <c r="F136" s="189">
        <v>95</v>
      </c>
    </row>
    <row r="137" spans="2:16">
      <c r="B137" s="190" t="s">
        <v>240</v>
      </c>
      <c r="C137" s="189">
        <v>240000</v>
      </c>
      <c r="D137" s="189">
        <v>12</v>
      </c>
      <c r="E137" s="189">
        <v>4</v>
      </c>
      <c r="F137" s="189">
        <v>70</v>
      </c>
    </row>
    <row r="140" spans="2:16">
      <c r="C140" s="188">
        <f t="shared" ref="C140:F143" si="0">(C131-C$137)/(C$136-C$137)</f>
        <v>1</v>
      </c>
      <c r="D140" s="188">
        <f t="shared" si="0"/>
        <v>0</v>
      </c>
      <c r="E140" s="188">
        <f t="shared" si="0"/>
        <v>0</v>
      </c>
      <c r="F140" s="188">
        <f t="shared" si="0"/>
        <v>0</v>
      </c>
      <c r="G140" s="181">
        <f>SUMPRODUCT(C140:F140*$C$147:$F$147)</f>
        <v>0.5</v>
      </c>
      <c r="H140" s="107">
        <v>1</v>
      </c>
      <c r="J140" s="123" t="s">
        <v>239</v>
      </c>
      <c r="K140" s="123"/>
      <c r="L140" s="123"/>
      <c r="M140" s="123"/>
      <c r="N140" s="123"/>
      <c r="O140" s="123"/>
      <c r="P140" s="123"/>
    </row>
    <row r="141" spans="2:16">
      <c r="C141" s="188">
        <f t="shared" si="0"/>
        <v>0.5</v>
      </c>
      <c r="D141" s="188">
        <f t="shared" si="0"/>
        <v>0</v>
      </c>
      <c r="E141" s="188">
        <f t="shared" si="0"/>
        <v>0.66666666666666663</v>
      </c>
      <c r="F141" s="188">
        <f t="shared" si="0"/>
        <v>0.4</v>
      </c>
      <c r="G141" s="181">
        <f>SUMPRODUCT(C141:F141*$C$147:$F$147)</f>
        <v>0.4433333333333333</v>
      </c>
      <c r="H141" s="107">
        <v>3</v>
      </c>
    </row>
    <row r="142" spans="2:16">
      <c r="C142" s="188">
        <f t="shared" si="0"/>
        <v>0</v>
      </c>
      <c r="D142" s="188">
        <f t="shared" si="0"/>
        <v>1</v>
      </c>
      <c r="E142" s="188">
        <f t="shared" si="0"/>
        <v>1</v>
      </c>
      <c r="F142" s="188">
        <f t="shared" si="0"/>
        <v>1</v>
      </c>
      <c r="G142" s="181">
        <f>SUMPRODUCT(C142:F142*$C$147:$F$147)</f>
        <v>0.5</v>
      </c>
      <c r="H142" s="107">
        <v>1</v>
      </c>
    </row>
    <row r="143" spans="2:16">
      <c r="C143" s="188">
        <f t="shared" si="0"/>
        <v>0.5</v>
      </c>
      <c r="D143" s="188">
        <f t="shared" si="0"/>
        <v>0.4</v>
      </c>
      <c r="E143" s="188">
        <f t="shared" si="0"/>
        <v>0.33333333333333331</v>
      </c>
      <c r="F143" s="188">
        <f t="shared" si="0"/>
        <v>0.2</v>
      </c>
      <c r="G143" s="181">
        <f>SUMPRODUCT(C143:F143*$C$147:$F$147)</f>
        <v>0.40666666666666662</v>
      </c>
      <c r="H143" s="107">
        <v>4</v>
      </c>
    </row>
    <row r="144" spans="2:16">
      <c r="C144" s="183"/>
      <c r="D144" s="183"/>
      <c r="E144" s="183"/>
      <c r="F144" s="183"/>
      <c r="G144" s="117"/>
    </row>
    <row r="145" spans="2:6">
      <c r="C145" s="182"/>
      <c r="D145" s="182"/>
      <c r="E145" s="182"/>
      <c r="F145" s="182"/>
    </row>
    <row r="146" spans="2:6" ht="13.5" thickBot="1"/>
    <row r="147" spans="2:6" ht="13.5" thickBot="1">
      <c r="B147" s="187" t="s">
        <v>238</v>
      </c>
      <c r="C147" s="186">
        <v>0.5</v>
      </c>
      <c r="D147" s="186">
        <v>0.15</v>
      </c>
      <c r="E147" s="186">
        <v>0.2</v>
      </c>
      <c r="F147" s="185">
        <v>0.15</v>
      </c>
    </row>
  </sheetData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List2">
    <tabColor rgb="FF00B050"/>
  </sheetPr>
  <dimension ref="B1:K32"/>
  <sheetViews>
    <sheetView workbookViewId="0">
      <selection activeCell="G20" sqref="G20"/>
    </sheetView>
  </sheetViews>
  <sheetFormatPr defaultColWidth="11.42578125" defaultRowHeight="15"/>
  <cols>
    <col min="1" max="1" width="2" customWidth="1"/>
    <col min="2" max="2" width="17" customWidth="1"/>
    <col min="8" max="8" width="5.7109375" customWidth="1"/>
    <col min="9" max="9" width="7.5703125" customWidth="1"/>
  </cols>
  <sheetData>
    <row r="1" spans="2:11" ht="11.25" customHeight="1"/>
    <row r="2" spans="2:11">
      <c r="B2" s="14" t="s">
        <v>14</v>
      </c>
      <c r="C2" s="3"/>
      <c r="D2" s="3"/>
      <c r="E2" s="3"/>
      <c r="F2" s="3"/>
      <c r="G2" s="3"/>
      <c r="H2" s="3"/>
      <c r="I2" s="3"/>
      <c r="J2" s="3"/>
      <c r="K2" s="3"/>
    </row>
    <row r="3" spans="2:11">
      <c r="B3" s="2" t="s">
        <v>30</v>
      </c>
      <c r="C3" s="3"/>
      <c r="D3" s="3"/>
      <c r="E3" s="3"/>
      <c r="F3" s="3"/>
      <c r="G3" s="3"/>
      <c r="H3" s="3"/>
      <c r="I3" s="3"/>
      <c r="J3" s="3"/>
      <c r="K3" s="3"/>
    </row>
    <row r="4" spans="2:11">
      <c r="B4" s="2"/>
      <c r="C4" s="3"/>
      <c r="D4" s="3"/>
      <c r="E4" s="3"/>
      <c r="F4" s="3"/>
      <c r="G4" s="3"/>
      <c r="H4" s="3"/>
      <c r="I4" s="3"/>
      <c r="J4" s="3"/>
      <c r="K4" s="3"/>
    </row>
    <row r="5" spans="2:11">
      <c r="B5" s="56" t="s">
        <v>72</v>
      </c>
      <c r="C5" s="55"/>
      <c r="D5" s="55"/>
      <c r="E5" s="3"/>
      <c r="F5" s="3"/>
      <c r="G5" s="3"/>
      <c r="H5" s="3"/>
      <c r="I5" s="3"/>
      <c r="J5" s="3"/>
      <c r="K5" s="3"/>
    </row>
    <row r="6" spans="2:11">
      <c r="B6" s="80"/>
      <c r="C6" s="53" t="s">
        <v>1</v>
      </c>
      <c r="D6" s="53" t="s">
        <v>2</v>
      </c>
      <c r="E6" s="53" t="s">
        <v>3</v>
      </c>
      <c r="F6" s="53" t="s">
        <v>4</v>
      </c>
      <c r="G6" s="4"/>
      <c r="H6" s="3"/>
      <c r="I6" s="3"/>
      <c r="J6" s="3"/>
      <c r="K6" s="3"/>
    </row>
    <row r="7" spans="2:11">
      <c r="B7" s="53" t="s">
        <v>6</v>
      </c>
      <c r="C7" s="6">
        <v>4</v>
      </c>
      <c r="D7" s="6">
        <v>7</v>
      </c>
      <c r="E7" s="6">
        <v>8</v>
      </c>
      <c r="F7" s="6">
        <v>20</v>
      </c>
      <c r="G7" s="4"/>
      <c r="H7" s="3"/>
      <c r="I7" s="3"/>
      <c r="J7" s="3"/>
      <c r="K7" s="3"/>
    </row>
    <row r="8" spans="2:11">
      <c r="B8" s="53" t="s">
        <v>7</v>
      </c>
      <c r="C8" s="6">
        <v>6</v>
      </c>
      <c r="D8" s="6">
        <v>15</v>
      </c>
      <c r="E8" s="6">
        <v>3</v>
      </c>
      <c r="F8" s="6">
        <v>17</v>
      </c>
      <c r="G8" s="4"/>
      <c r="H8" s="36"/>
      <c r="I8" s="16"/>
      <c r="J8" s="16"/>
      <c r="K8" s="3"/>
    </row>
    <row r="9" spans="2:11">
      <c r="B9" s="53" t="s">
        <v>8</v>
      </c>
      <c r="C9" s="6">
        <v>3</v>
      </c>
      <c r="D9" s="6">
        <v>3</v>
      </c>
      <c r="E9" s="6">
        <v>1</v>
      </c>
      <c r="F9" s="6">
        <v>10</v>
      </c>
      <c r="G9" s="4"/>
      <c r="H9" s="3"/>
      <c r="I9" s="3"/>
      <c r="J9" s="3"/>
      <c r="K9" s="3"/>
    </row>
    <row r="10" spans="2:11">
      <c r="B10" s="53" t="s">
        <v>9</v>
      </c>
      <c r="C10" s="6">
        <v>7</v>
      </c>
      <c r="D10" s="6">
        <v>24</v>
      </c>
      <c r="E10" s="6">
        <v>16</v>
      </c>
      <c r="F10" s="6">
        <v>15</v>
      </c>
      <c r="G10" s="4"/>
      <c r="H10" s="3"/>
      <c r="I10" s="3"/>
      <c r="J10" s="3"/>
      <c r="K10" s="3"/>
    </row>
    <row r="11" spans="2:11">
      <c r="B11" s="53" t="s">
        <v>32</v>
      </c>
      <c r="C11" s="6" t="s">
        <v>28</v>
      </c>
      <c r="D11" s="6" t="s">
        <v>29</v>
      </c>
      <c r="E11" s="6" t="s">
        <v>28</v>
      </c>
      <c r="F11" s="6" t="s">
        <v>29</v>
      </c>
      <c r="G11" s="4"/>
      <c r="H11" s="3"/>
      <c r="I11" s="3"/>
      <c r="J11" s="3"/>
      <c r="K11" s="3"/>
    </row>
    <row r="12" spans="2:11">
      <c r="B12" s="53" t="s">
        <v>11</v>
      </c>
      <c r="C12" s="6">
        <v>0.38</v>
      </c>
      <c r="D12" s="6">
        <v>0.21</v>
      </c>
      <c r="E12" s="6">
        <v>0.15</v>
      </c>
      <c r="F12" s="6">
        <v>0.26</v>
      </c>
      <c r="G12" s="3"/>
      <c r="H12" s="3"/>
      <c r="I12" s="3"/>
      <c r="J12" s="3"/>
      <c r="K12" s="3"/>
    </row>
    <row r="13" spans="2:11" ht="9.75" customHeight="1">
      <c r="B13" s="86"/>
      <c r="C13" s="86"/>
      <c r="D13" s="86"/>
      <c r="E13" s="86"/>
      <c r="F13" s="86"/>
      <c r="G13" s="3"/>
      <c r="H13" s="3"/>
      <c r="I13" s="3"/>
      <c r="J13" s="3"/>
      <c r="K13" s="3"/>
    </row>
    <row r="14" spans="2:11">
      <c r="B14" s="15" t="s">
        <v>38</v>
      </c>
      <c r="C14" s="3"/>
      <c r="D14" s="3"/>
      <c r="E14" s="3"/>
      <c r="F14" s="3"/>
      <c r="G14" s="3"/>
      <c r="H14" s="3"/>
      <c r="I14" s="3"/>
      <c r="J14" s="3"/>
      <c r="K14" s="3"/>
    </row>
    <row r="15" spans="2:11"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2:11">
      <c r="B16" s="46" t="s">
        <v>33</v>
      </c>
      <c r="C16" s="12">
        <f>IF(C11= "min",MIN(C7:C10),MAX(C7:C10))</f>
        <v>3</v>
      </c>
      <c r="D16" s="12">
        <f>IF(D11= "min",MIN(D7:D10),MAX(D7:D10))</f>
        <v>24</v>
      </c>
      <c r="E16" s="12">
        <f>IF(E11= "min",MIN(E7:E10),MAX(E7:E10))</f>
        <v>1</v>
      </c>
      <c r="F16" s="12">
        <f>IF(F11= "min",MIN(F7:F10),MAX(F7:F10))</f>
        <v>20</v>
      </c>
      <c r="G16" s="3"/>
      <c r="H16" s="3"/>
      <c r="I16" s="3"/>
      <c r="J16" s="3"/>
      <c r="K16" s="3"/>
    </row>
    <row r="17" spans="2:11">
      <c r="B17" s="46" t="s">
        <v>34</v>
      </c>
      <c r="C17" s="12">
        <f>IF(C11= "min",MAX(C7:C10),MIN(C7:C10))</f>
        <v>7</v>
      </c>
      <c r="D17" s="12">
        <f>IF(D11= "min",MAX(D7:D10),MIN(D7:D10))</f>
        <v>3</v>
      </c>
      <c r="E17" s="12">
        <f>IF(E11= "min",MAX(E7:E10),MIN(E7:E10))</f>
        <v>16</v>
      </c>
      <c r="F17" s="12">
        <f>IF(F11= "min",MAX(F7:F10),MIN(F7:F10))</f>
        <v>10</v>
      </c>
      <c r="G17" s="3"/>
      <c r="H17" s="3"/>
      <c r="I17" s="3"/>
      <c r="J17" s="3"/>
      <c r="K17" s="3"/>
    </row>
    <row r="18" spans="2:11"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2:11">
      <c r="B19" s="53"/>
      <c r="C19" s="53" t="s">
        <v>1</v>
      </c>
      <c r="D19" s="53" t="s">
        <v>2</v>
      </c>
      <c r="E19" s="53" t="s">
        <v>3</v>
      </c>
      <c r="F19" s="53" t="s">
        <v>4</v>
      </c>
      <c r="G19" s="54" t="s">
        <v>35</v>
      </c>
      <c r="H19" s="100"/>
      <c r="I19" s="16"/>
      <c r="J19" s="3"/>
      <c r="K19" s="3"/>
    </row>
    <row r="20" spans="2:11">
      <c r="B20" s="53" t="s">
        <v>6</v>
      </c>
      <c r="C20" s="77">
        <f t="shared" ref="C20:F23" si="0">(C7-C$17)/(C$16-C$17)</f>
        <v>0.75</v>
      </c>
      <c r="D20" s="77">
        <f t="shared" si="0"/>
        <v>0.19047619047619047</v>
      </c>
      <c r="E20" s="77">
        <f t="shared" si="0"/>
        <v>0.53333333333333333</v>
      </c>
      <c r="F20" s="77">
        <f t="shared" si="0"/>
        <v>1</v>
      </c>
      <c r="G20" s="101">
        <f>SUMPRODUCT(C20:F20,$C$12:$F$12)</f>
        <v>0.66500000000000004</v>
      </c>
      <c r="H20" s="102"/>
      <c r="I20" s="16"/>
      <c r="J20" s="3"/>
      <c r="K20" s="3"/>
    </row>
    <row r="21" spans="2:11">
      <c r="B21" s="53" t="s">
        <v>7</v>
      </c>
      <c r="C21" s="77">
        <f t="shared" si="0"/>
        <v>0.25</v>
      </c>
      <c r="D21" s="77">
        <f t="shared" si="0"/>
        <v>0.5714285714285714</v>
      </c>
      <c r="E21" s="77">
        <f t="shared" si="0"/>
        <v>0.8666666666666667</v>
      </c>
      <c r="F21" s="77">
        <f t="shared" si="0"/>
        <v>0.7</v>
      </c>
      <c r="G21" s="101">
        <f t="shared" ref="G21:G23" si="1">SUMPRODUCT(C21:F21,$C$12:$F$12)</f>
        <v>0.52699999999999991</v>
      </c>
      <c r="H21" s="102"/>
      <c r="I21" s="16"/>
      <c r="J21" s="3"/>
      <c r="K21" s="3"/>
    </row>
    <row r="22" spans="2:11">
      <c r="B22" s="53" t="s">
        <v>8</v>
      </c>
      <c r="C22" s="77">
        <f t="shared" si="0"/>
        <v>1</v>
      </c>
      <c r="D22" s="77">
        <f t="shared" si="0"/>
        <v>0</v>
      </c>
      <c r="E22" s="77">
        <f t="shared" si="0"/>
        <v>1</v>
      </c>
      <c r="F22" s="77">
        <f t="shared" si="0"/>
        <v>0</v>
      </c>
      <c r="G22" s="101">
        <f t="shared" si="1"/>
        <v>0.53</v>
      </c>
      <c r="H22" s="102"/>
      <c r="I22" s="16"/>
      <c r="J22" s="3"/>
      <c r="K22" s="3"/>
    </row>
    <row r="23" spans="2:11">
      <c r="B23" s="53" t="s">
        <v>9</v>
      </c>
      <c r="C23" s="77">
        <f t="shared" si="0"/>
        <v>0</v>
      </c>
      <c r="D23" s="77">
        <f t="shared" si="0"/>
        <v>1</v>
      </c>
      <c r="E23" s="77">
        <f t="shared" si="0"/>
        <v>0</v>
      </c>
      <c r="F23" s="77">
        <f t="shared" si="0"/>
        <v>0.5</v>
      </c>
      <c r="G23" s="101">
        <f t="shared" si="1"/>
        <v>0.33999999999999997</v>
      </c>
      <c r="H23" s="103"/>
      <c r="I23" s="16"/>
      <c r="J23" s="3"/>
      <c r="K23" s="3"/>
    </row>
    <row r="24" spans="2:11">
      <c r="B24" s="5"/>
      <c r="C24" s="17"/>
      <c r="D24" s="17"/>
      <c r="E24" s="17"/>
      <c r="F24" s="17"/>
      <c r="G24" s="5"/>
      <c r="H24" s="5"/>
      <c r="I24" s="5"/>
      <c r="J24" s="3"/>
      <c r="K24" s="3"/>
    </row>
    <row r="25" spans="2:11">
      <c r="B25" s="65" t="s">
        <v>39</v>
      </c>
      <c r="C25" s="66" t="s">
        <v>37</v>
      </c>
      <c r="D25" s="67" t="str">
        <f>IF(G20=G25,B20,IF(G21=G25,B21,IF(G22=G25,B22,IF(G23=G25,B23,))))</f>
        <v>Varianta 1</v>
      </c>
      <c r="E25" s="66" t="s">
        <v>36</v>
      </c>
      <c r="F25" s="66"/>
      <c r="G25" s="261">
        <f>MAX(G20:G23)</f>
        <v>0.66500000000000004</v>
      </c>
      <c r="H25" s="66"/>
      <c r="I25" s="63"/>
      <c r="J25" s="63"/>
      <c r="K25" s="63"/>
    </row>
    <row r="26" spans="2:11">
      <c r="B26" s="18"/>
      <c r="C26" s="3"/>
      <c r="D26" s="19"/>
      <c r="E26" s="3"/>
      <c r="F26" s="3"/>
      <c r="G26" s="20"/>
      <c r="H26" s="3"/>
      <c r="I26" s="3"/>
      <c r="J26" s="3"/>
      <c r="K26" s="3"/>
    </row>
    <row r="27" spans="2:11">
      <c r="B27" s="321" t="s">
        <v>82</v>
      </c>
      <c r="C27" s="63"/>
      <c r="D27" s="63"/>
      <c r="E27" s="63"/>
      <c r="F27" s="63"/>
      <c r="G27" s="64" t="s">
        <v>71</v>
      </c>
      <c r="H27" s="63"/>
      <c r="I27" s="63"/>
      <c r="J27" s="63"/>
      <c r="K27" s="63"/>
    </row>
    <row r="28" spans="2:11">
      <c r="B28" s="22"/>
      <c r="C28" s="5"/>
      <c r="D28" s="5"/>
      <c r="E28" s="5"/>
      <c r="F28" s="3"/>
      <c r="G28" s="3"/>
      <c r="H28" s="3"/>
      <c r="I28" s="3"/>
      <c r="J28" s="3"/>
      <c r="K28" s="3"/>
    </row>
    <row r="29" spans="2:11">
      <c r="B29" s="9"/>
      <c r="C29" s="1"/>
      <c r="D29" s="1"/>
      <c r="E29" s="1"/>
    </row>
    <row r="30" spans="2:11">
      <c r="B30" s="9"/>
      <c r="C30" s="1"/>
      <c r="D30" s="1"/>
      <c r="E30" s="1"/>
    </row>
    <row r="31" spans="2:11">
      <c r="B31" s="9"/>
      <c r="C31" s="1"/>
      <c r="D31" s="1"/>
      <c r="E31" s="1"/>
    </row>
    <row r="32" spans="2:11">
      <c r="B32" s="1"/>
      <c r="C32" s="1"/>
      <c r="D32" s="1"/>
      <c r="E32" s="1"/>
    </row>
  </sheetData>
  <hyperlinks>
    <hyperlink ref="G27" r:id="rId1"/>
  </hyperlinks>
  <pageMargins left="0.7" right="0.7" top="0.78740157499999996" bottom="0.78740157499999996" header="0.3" footer="0.3"/>
  <pageSetup paperSize="9" orientation="portrait" horizontalDpi="1200" verticalDpi="1200"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List3">
    <tabColor rgb="FF00B0F0"/>
  </sheetPr>
  <dimension ref="B1:K28"/>
  <sheetViews>
    <sheetView tabSelected="1" workbookViewId="0">
      <selection activeCell="E14" sqref="E14"/>
    </sheetView>
  </sheetViews>
  <sheetFormatPr defaultColWidth="11.28515625" defaultRowHeight="15"/>
  <cols>
    <col min="1" max="1" width="2.140625" customWidth="1"/>
    <col min="8" max="8" width="16.85546875" customWidth="1"/>
    <col min="9" max="9" width="14.5703125" customWidth="1"/>
  </cols>
  <sheetData>
    <row r="1" spans="2:11" ht="6.75" customHeight="1">
      <c r="B1" t="s">
        <v>12</v>
      </c>
    </row>
    <row r="2" spans="2:11">
      <c r="B2" s="14" t="s">
        <v>14</v>
      </c>
      <c r="C2" s="3"/>
      <c r="D2" s="3"/>
      <c r="E2" s="3"/>
      <c r="F2" s="3"/>
      <c r="G2" s="3"/>
      <c r="H2" s="3"/>
      <c r="I2" s="3"/>
      <c r="J2" s="3"/>
      <c r="K2" s="10"/>
    </row>
    <row r="3" spans="2:11">
      <c r="B3" s="2" t="s">
        <v>0</v>
      </c>
      <c r="C3" s="7"/>
      <c r="D3" s="7"/>
      <c r="E3" s="7"/>
      <c r="F3" s="7"/>
      <c r="G3" s="7"/>
      <c r="H3" s="3"/>
      <c r="I3" s="2"/>
      <c r="J3" s="3"/>
      <c r="K3" s="10"/>
    </row>
    <row r="4" spans="2:11">
      <c r="B4" s="2"/>
      <c r="C4" s="7"/>
      <c r="D4" s="7"/>
      <c r="E4" s="7"/>
      <c r="F4" s="7"/>
      <c r="G4" s="7"/>
      <c r="H4" s="3"/>
      <c r="I4" s="2"/>
      <c r="J4" s="3"/>
      <c r="K4" s="10"/>
    </row>
    <row r="5" spans="2:11">
      <c r="B5" s="56" t="s">
        <v>58</v>
      </c>
      <c r="C5" s="55"/>
      <c r="D5" s="55"/>
      <c r="E5" s="55"/>
      <c r="F5" s="3"/>
      <c r="G5" s="266" t="s">
        <v>311</v>
      </c>
      <c r="H5" s="262"/>
      <c r="I5" s="263" t="s">
        <v>308</v>
      </c>
      <c r="J5" s="3"/>
      <c r="K5" s="10"/>
    </row>
    <row r="6" spans="2:11">
      <c r="B6" s="53"/>
      <c r="C6" s="80" t="s">
        <v>1</v>
      </c>
      <c r="D6" s="80" t="s">
        <v>2</v>
      </c>
      <c r="E6" s="80" t="s">
        <v>3</v>
      </c>
      <c r="F6" s="80" t="s">
        <v>4</v>
      </c>
      <c r="G6" s="80" t="s">
        <v>5</v>
      </c>
      <c r="H6" s="80"/>
      <c r="I6" s="80" t="s">
        <v>41</v>
      </c>
      <c r="J6" s="3"/>
      <c r="K6" s="10"/>
    </row>
    <row r="7" spans="2:11">
      <c r="B7" s="80" t="s">
        <v>6</v>
      </c>
      <c r="C7" s="81">
        <v>4</v>
      </c>
      <c r="D7" s="81">
        <v>5</v>
      </c>
      <c r="E7" s="81">
        <v>1.5</v>
      </c>
      <c r="F7" s="81">
        <v>4.5</v>
      </c>
      <c r="G7" s="81">
        <v>2</v>
      </c>
      <c r="H7" s="80" t="s">
        <v>6</v>
      </c>
      <c r="I7" s="82">
        <f>SUMPRODUCT(C7:G7,$C$12:$G$12)</f>
        <v>3.05</v>
      </c>
      <c r="J7" s="3"/>
      <c r="K7" s="10"/>
    </row>
    <row r="8" spans="2:11">
      <c r="B8" s="80" t="s">
        <v>7</v>
      </c>
      <c r="C8" s="81">
        <v>2.5</v>
      </c>
      <c r="D8" s="81">
        <v>2.5</v>
      </c>
      <c r="E8" s="81">
        <v>4</v>
      </c>
      <c r="F8" s="81">
        <v>4.5</v>
      </c>
      <c r="G8" s="81">
        <v>2</v>
      </c>
      <c r="H8" s="80" t="s">
        <v>7</v>
      </c>
      <c r="I8" s="82">
        <f>SUMPRODUCT(C8:G8,$C$12:$G$12)</f>
        <v>3.0250000000000004</v>
      </c>
      <c r="J8" s="3"/>
      <c r="K8" s="10"/>
    </row>
    <row r="9" spans="2:11">
      <c r="B9" s="80" t="s">
        <v>8</v>
      </c>
      <c r="C9" s="81">
        <v>2.5</v>
      </c>
      <c r="D9" s="81">
        <v>2.5</v>
      </c>
      <c r="E9" s="81">
        <v>5</v>
      </c>
      <c r="F9" s="81">
        <v>2</v>
      </c>
      <c r="G9" s="81">
        <v>1</v>
      </c>
      <c r="H9" s="80" t="s">
        <v>8</v>
      </c>
      <c r="I9" s="82">
        <f>SUMPRODUCT(C9:G9,$C$12:$G$12)</f>
        <v>2.8250000000000002</v>
      </c>
      <c r="J9" s="3"/>
      <c r="K9" s="10"/>
    </row>
    <row r="10" spans="2:11">
      <c r="B10" s="80" t="s">
        <v>9</v>
      </c>
      <c r="C10" s="81">
        <v>5</v>
      </c>
      <c r="D10" s="81">
        <v>2.5</v>
      </c>
      <c r="E10" s="81">
        <v>3</v>
      </c>
      <c r="F10" s="81">
        <v>3</v>
      </c>
      <c r="G10" s="81">
        <v>2</v>
      </c>
      <c r="H10" s="80" t="s">
        <v>9</v>
      </c>
      <c r="I10" s="82">
        <f>SUMPRODUCT(C10:G10,$C$12:$G$12)</f>
        <v>2.8250000000000002</v>
      </c>
      <c r="J10" s="3"/>
      <c r="K10" s="10"/>
    </row>
    <row r="11" spans="2:11">
      <c r="B11" s="80" t="s">
        <v>10</v>
      </c>
      <c r="C11" s="81">
        <v>1</v>
      </c>
      <c r="D11" s="81">
        <v>2.5</v>
      </c>
      <c r="E11" s="81">
        <v>1.5</v>
      </c>
      <c r="F11" s="81">
        <v>1</v>
      </c>
      <c r="G11" s="81">
        <v>5</v>
      </c>
      <c r="H11" s="80" t="s">
        <v>10</v>
      </c>
      <c r="I11" s="82">
        <f>SUMPRODUCT(C11:G11,$C$12:$G$12)</f>
        <v>2.5249999999999999</v>
      </c>
      <c r="J11" s="3"/>
      <c r="K11" s="10"/>
    </row>
    <row r="12" spans="2:11">
      <c r="B12" s="80" t="s">
        <v>11</v>
      </c>
      <c r="C12" s="81">
        <v>0.1</v>
      </c>
      <c r="D12" s="81">
        <v>0.25</v>
      </c>
      <c r="E12" s="81">
        <v>0.3</v>
      </c>
      <c r="F12" s="81">
        <v>0.1</v>
      </c>
      <c r="G12" s="81">
        <v>0.25</v>
      </c>
      <c r="H12" s="83"/>
      <c r="I12" s="84"/>
      <c r="J12" s="3"/>
      <c r="K12" s="10"/>
    </row>
    <row r="13" spans="2:11">
      <c r="B13" s="3"/>
      <c r="C13" s="3"/>
      <c r="D13" s="3"/>
      <c r="E13" s="3"/>
      <c r="F13" s="3"/>
      <c r="G13" s="3"/>
      <c r="H13" s="3"/>
      <c r="I13" s="3"/>
      <c r="J13" s="3"/>
      <c r="K13" s="10"/>
    </row>
    <row r="14" spans="2:11">
      <c r="B14" s="14"/>
      <c r="C14" s="3"/>
      <c r="D14" s="3"/>
      <c r="E14" s="3"/>
      <c r="F14" s="3"/>
      <c r="G14" s="3"/>
      <c r="H14" s="3"/>
      <c r="I14" s="3"/>
      <c r="J14" s="3"/>
      <c r="K14" s="10"/>
    </row>
    <row r="15" spans="2:11">
      <c r="B15" s="3"/>
      <c r="C15" s="3"/>
      <c r="D15" s="3"/>
      <c r="E15" s="3"/>
      <c r="F15" s="3"/>
      <c r="G15" s="3"/>
      <c r="H15" s="3"/>
      <c r="I15" s="3"/>
      <c r="J15" s="3"/>
      <c r="K15" s="10"/>
    </row>
    <row r="16" spans="2:11">
      <c r="B16" s="65" t="s">
        <v>39</v>
      </c>
      <c r="C16" s="66" t="s">
        <v>37</v>
      </c>
      <c r="D16" s="67" t="str">
        <f>IF(I7=G16,B7,IF(I8=G16,B8,IF(I9=G16,B9,IF(I10=G16,B10,IF(I11=G16,B11,"WTF?")))))</f>
        <v>Varianta 1</v>
      </c>
      <c r="E16" s="66" t="s">
        <v>36</v>
      </c>
      <c r="F16" s="66"/>
      <c r="G16" s="68">
        <f>IF(I5="ano",MAX(I7:I11),IF(I5="ne",MIN(I7:I11),"udejte typ hodnocení!"))</f>
        <v>3.05</v>
      </c>
      <c r="H16" s="63"/>
      <c r="I16" s="63"/>
      <c r="J16" s="63"/>
      <c r="K16" s="10"/>
    </row>
    <row r="17" spans="2:11">
      <c r="B17" s="18"/>
      <c r="C17" s="3"/>
      <c r="D17" s="19"/>
      <c r="E17" s="3"/>
      <c r="F17" s="3"/>
      <c r="G17" s="20"/>
      <c r="H17" s="3"/>
      <c r="I17" s="3"/>
      <c r="J17" s="3"/>
      <c r="K17" s="10"/>
    </row>
    <row r="18" spans="2:11">
      <c r="B18" s="3"/>
      <c r="C18" s="3"/>
      <c r="D18" s="3"/>
      <c r="E18" s="3"/>
      <c r="F18" s="3"/>
      <c r="G18" s="3"/>
      <c r="H18" s="3"/>
      <c r="I18" s="3"/>
      <c r="J18" s="3"/>
      <c r="K18" s="10"/>
    </row>
    <row r="19" spans="2:11">
      <c r="B19" s="3" t="s">
        <v>83</v>
      </c>
      <c r="C19" s="3"/>
      <c r="D19" s="3"/>
      <c r="E19" s="3"/>
      <c r="F19" s="3"/>
      <c r="G19" s="3"/>
      <c r="H19" s="3"/>
      <c r="I19" s="3"/>
      <c r="J19" s="3"/>
      <c r="K19" s="10"/>
    </row>
    <row r="20" spans="2:11">
      <c r="B20" s="3" t="s">
        <v>232</v>
      </c>
      <c r="C20" s="3"/>
      <c r="D20" s="3"/>
      <c r="E20" s="3"/>
      <c r="F20" s="3"/>
      <c r="G20" s="3"/>
      <c r="H20" s="3"/>
      <c r="I20" s="3"/>
      <c r="J20" s="3"/>
      <c r="K20" s="10"/>
    </row>
    <row r="21" spans="2:11">
      <c r="B21" s="3" t="s">
        <v>84</v>
      </c>
      <c r="C21" s="3"/>
      <c r="D21" s="3"/>
      <c r="E21" s="3"/>
      <c r="F21" s="3"/>
      <c r="G21" s="3"/>
      <c r="H21" s="3"/>
      <c r="I21" s="3"/>
      <c r="J21" s="3"/>
      <c r="K21" s="10"/>
    </row>
    <row r="22" spans="2:11">
      <c r="B22" s="3"/>
      <c r="C22" s="3"/>
      <c r="D22" s="3"/>
      <c r="E22" s="3"/>
      <c r="F22" s="3"/>
      <c r="G22" s="3"/>
      <c r="H22" s="3"/>
      <c r="I22" s="3"/>
      <c r="J22" s="3"/>
      <c r="K22" s="10"/>
    </row>
    <row r="23" spans="2:11">
      <c r="B23" s="3"/>
      <c r="C23" s="80" t="s">
        <v>90</v>
      </c>
      <c r="D23" s="399" t="s">
        <v>95</v>
      </c>
      <c r="E23" s="400"/>
      <c r="F23" s="80" t="s">
        <v>96</v>
      </c>
      <c r="G23" s="3"/>
      <c r="H23" s="3"/>
      <c r="I23" s="3"/>
      <c r="J23" s="3"/>
      <c r="K23" s="10"/>
    </row>
    <row r="24" spans="2:11">
      <c r="B24" s="3"/>
      <c r="C24" s="79" t="s">
        <v>91</v>
      </c>
      <c r="D24" s="78" t="s">
        <v>88</v>
      </c>
      <c r="E24" s="11"/>
      <c r="F24" s="49" t="s">
        <v>89</v>
      </c>
      <c r="G24" s="3"/>
      <c r="H24" s="3"/>
      <c r="I24" s="3"/>
      <c r="J24" s="3"/>
      <c r="K24" s="10"/>
    </row>
    <row r="25" spans="2:11">
      <c r="B25" s="3"/>
      <c r="C25" s="79" t="s">
        <v>91</v>
      </c>
      <c r="D25" s="78" t="s">
        <v>88</v>
      </c>
      <c r="E25" s="11"/>
      <c r="F25" s="49" t="s">
        <v>89</v>
      </c>
      <c r="G25" s="3"/>
      <c r="H25" s="3"/>
      <c r="I25" s="3"/>
      <c r="J25" s="3"/>
      <c r="K25" s="10"/>
    </row>
    <row r="26" spans="2:11">
      <c r="B26" s="3"/>
      <c r="C26" s="79" t="s">
        <v>93</v>
      </c>
      <c r="D26" s="78" t="s">
        <v>86</v>
      </c>
      <c r="E26" s="11"/>
      <c r="F26" s="49">
        <v>2</v>
      </c>
      <c r="G26" s="3"/>
      <c r="H26" s="3"/>
      <c r="I26" s="3"/>
      <c r="J26" s="3"/>
      <c r="K26" s="10"/>
    </row>
    <row r="27" spans="2:11">
      <c r="B27" s="3"/>
      <c r="C27" s="79" t="s">
        <v>94</v>
      </c>
      <c r="D27" s="78" t="s">
        <v>87</v>
      </c>
      <c r="E27" s="11"/>
      <c r="F27" s="49">
        <v>3</v>
      </c>
      <c r="G27" s="3"/>
      <c r="H27" s="3"/>
      <c r="I27" s="3"/>
      <c r="J27" s="3"/>
    </row>
    <row r="28" spans="2:11">
      <c r="C28" s="79" t="s">
        <v>92</v>
      </c>
      <c r="D28" s="78" t="s">
        <v>85</v>
      </c>
      <c r="E28" s="11"/>
      <c r="F28" s="49">
        <v>1</v>
      </c>
    </row>
  </sheetData>
  <mergeCells count="1">
    <mergeCell ref="D23:E23"/>
  </mergeCell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List4">
    <tabColor rgb="FF0070C0"/>
  </sheetPr>
  <dimension ref="B1:P27"/>
  <sheetViews>
    <sheetView workbookViewId="0">
      <selection activeCell="N28" sqref="N28"/>
    </sheetView>
  </sheetViews>
  <sheetFormatPr defaultColWidth="10.28515625" defaultRowHeight="15"/>
  <cols>
    <col min="1" max="1" width="1.28515625" customWidth="1"/>
    <col min="2" max="2" width="11" customWidth="1"/>
    <col min="4" max="4" width="10.5703125" customWidth="1"/>
    <col min="6" max="6" width="8.42578125" customWidth="1"/>
    <col min="7" max="7" width="14" customWidth="1"/>
    <col min="10" max="10" width="15.7109375" customWidth="1"/>
    <col min="11" max="11" width="7.7109375" customWidth="1"/>
    <col min="12" max="12" width="2.28515625" customWidth="1"/>
    <col min="13" max="13" width="7.28515625" customWidth="1"/>
    <col min="14" max="14" width="4.7109375" customWidth="1"/>
    <col min="15" max="15" width="2.42578125" customWidth="1"/>
  </cols>
  <sheetData>
    <row r="1" spans="2:16" ht="6.75" customHeight="1"/>
    <row r="2" spans="2:16">
      <c r="B2" s="14" t="s">
        <v>14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6">
      <c r="B3" s="2" t="s">
        <v>13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6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6" ht="15.75" thickBot="1">
      <c r="B5" s="56" t="s">
        <v>42</v>
      </c>
      <c r="C5" s="57"/>
      <c r="D5" s="57"/>
      <c r="E5" s="55"/>
      <c r="F5" s="55"/>
      <c r="G5" s="39" t="s">
        <v>24</v>
      </c>
      <c r="H5" s="40"/>
      <c r="I5" s="40"/>
      <c r="J5" s="40"/>
      <c r="K5" s="40"/>
      <c r="L5" s="41"/>
      <c r="M5" s="16"/>
      <c r="N5" s="16"/>
      <c r="O5" s="3"/>
    </row>
    <row r="6" spans="2:16" ht="16.5" thickTop="1" thickBot="1">
      <c r="B6" s="26" t="s">
        <v>1</v>
      </c>
      <c r="C6" s="58">
        <v>3</v>
      </c>
      <c r="D6" s="11" t="s">
        <v>2</v>
      </c>
      <c r="E6" s="3"/>
      <c r="F6" s="3"/>
      <c r="G6" s="27" t="s">
        <v>15</v>
      </c>
      <c r="H6" s="28"/>
      <c r="I6" s="28"/>
      <c r="J6" s="28"/>
      <c r="K6" s="28"/>
      <c r="L6" s="29"/>
      <c r="M6" s="5"/>
      <c r="N6" s="5"/>
      <c r="O6" s="3"/>
    </row>
    <row r="7" spans="2:16" ht="16.5" thickTop="1" thickBot="1">
      <c r="B7" s="26" t="s">
        <v>1</v>
      </c>
      <c r="C7" s="58">
        <v>8</v>
      </c>
      <c r="D7" s="11" t="s">
        <v>3</v>
      </c>
      <c r="E7" s="3"/>
      <c r="F7" s="3"/>
      <c r="G7" s="30" t="s">
        <v>20</v>
      </c>
      <c r="H7" s="13"/>
      <c r="I7" s="13"/>
      <c r="J7" s="13"/>
      <c r="K7" s="13"/>
      <c r="L7" s="31"/>
      <c r="M7" s="5"/>
      <c r="N7" s="5"/>
      <c r="O7" s="3"/>
    </row>
    <row r="8" spans="2:16" ht="16.5" thickTop="1" thickBot="1">
      <c r="B8" s="26" t="s">
        <v>2</v>
      </c>
      <c r="C8" s="58">
        <v>5</v>
      </c>
      <c r="D8" s="11" t="s">
        <v>3</v>
      </c>
      <c r="E8" s="3"/>
      <c r="F8" s="3"/>
      <c r="G8" s="30" t="s">
        <v>21</v>
      </c>
      <c r="H8" s="13"/>
      <c r="I8" s="13"/>
      <c r="J8" s="13"/>
      <c r="K8" s="13"/>
      <c r="L8" s="31"/>
      <c r="M8" s="5"/>
      <c r="N8" s="5"/>
      <c r="O8" s="3"/>
    </row>
    <row r="9" spans="2:16" ht="15.75" thickTop="1">
      <c r="B9" s="15"/>
      <c r="C9" s="23"/>
      <c r="D9" s="23"/>
      <c r="E9" s="23"/>
      <c r="F9" s="23"/>
      <c r="G9" s="30" t="s">
        <v>22</v>
      </c>
      <c r="H9" s="13"/>
      <c r="I9" s="13"/>
      <c r="J9" s="13" t="s">
        <v>19</v>
      </c>
      <c r="K9" s="13"/>
      <c r="L9" s="31"/>
      <c r="M9" s="5"/>
      <c r="N9" s="5"/>
      <c r="O9" s="3"/>
    </row>
    <row r="10" spans="2:16">
      <c r="B10" s="15"/>
      <c r="C10" s="23"/>
      <c r="D10" s="23"/>
      <c r="E10" s="23"/>
      <c r="F10" s="23"/>
      <c r="G10" s="32" t="s">
        <v>23</v>
      </c>
      <c r="H10" s="33"/>
      <c r="I10" s="33"/>
      <c r="J10" s="33"/>
      <c r="K10" s="33"/>
      <c r="L10" s="34"/>
      <c r="M10" s="5"/>
      <c r="N10" s="5"/>
      <c r="O10" s="3"/>
    </row>
    <row r="11" spans="2:16" ht="9.75" customHeight="1">
      <c r="B11" s="15"/>
      <c r="C11" s="23"/>
      <c r="D11" s="23"/>
      <c r="E11" s="23"/>
      <c r="F11" s="23"/>
      <c r="G11" s="3"/>
      <c r="H11" s="3"/>
      <c r="I11" s="5"/>
      <c r="J11" s="5"/>
      <c r="K11" s="5"/>
      <c r="L11" s="5"/>
      <c r="M11" s="5"/>
      <c r="N11" s="5"/>
      <c r="O11" s="3"/>
    </row>
    <row r="12" spans="2:16">
      <c r="B12" s="15" t="s">
        <v>40</v>
      </c>
      <c r="C12" s="23"/>
      <c r="D12" s="23"/>
      <c r="E12" s="23"/>
      <c r="F12" s="23"/>
      <c r="G12" s="3"/>
      <c r="H12" s="3"/>
      <c r="I12" s="5"/>
      <c r="J12" s="5"/>
      <c r="K12" s="5"/>
      <c r="L12" s="5"/>
      <c r="M12" s="5"/>
      <c r="N12" s="5"/>
      <c r="O12" s="3"/>
    </row>
    <row r="13" spans="2:16">
      <c r="B13" s="3"/>
      <c r="C13" s="3"/>
      <c r="D13" s="3"/>
      <c r="E13" s="3"/>
      <c r="F13" s="7"/>
      <c r="G13" s="7"/>
      <c r="H13" s="7"/>
      <c r="I13" s="3"/>
      <c r="J13" s="3"/>
      <c r="K13" s="3"/>
      <c r="L13" s="3"/>
      <c r="M13" s="3"/>
      <c r="N13" s="3"/>
      <c r="O13" s="3"/>
    </row>
    <row r="14" spans="2:16">
      <c r="B14" s="42"/>
      <c r="C14" s="43" t="s">
        <v>16</v>
      </c>
      <c r="D14" s="43" t="s">
        <v>17</v>
      </c>
      <c r="E14" s="43" t="s">
        <v>18</v>
      </c>
      <c r="F14" s="44" t="s">
        <v>25</v>
      </c>
      <c r="G14" s="45" t="s">
        <v>26</v>
      </c>
      <c r="H14" s="45" t="s">
        <v>27</v>
      </c>
      <c r="I14" s="44"/>
      <c r="J14" s="44"/>
      <c r="K14" s="3"/>
      <c r="L14" s="3"/>
      <c r="M14" s="24"/>
      <c r="N14" s="5"/>
      <c r="O14" s="5"/>
      <c r="P14" s="1"/>
    </row>
    <row r="15" spans="2:16">
      <c r="B15" s="8" t="s">
        <v>16</v>
      </c>
      <c r="C15" s="35">
        <v>1</v>
      </c>
      <c r="D15" s="35">
        <f>C6</f>
        <v>3</v>
      </c>
      <c r="E15" s="35">
        <f>C7</f>
        <v>8</v>
      </c>
      <c r="F15" s="35">
        <f>PRODUCT(C15:E15)</f>
        <v>24</v>
      </c>
      <c r="G15" s="35">
        <f>F15^(1/3)</f>
        <v>2.8844991406148166</v>
      </c>
      <c r="H15" s="69">
        <f>G15/$G$18</f>
        <v>0.66119838893561833</v>
      </c>
      <c r="I15" s="37"/>
      <c r="J15" s="38"/>
      <c r="K15" s="3"/>
      <c r="L15" s="3"/>
      <c r="M15" s="25"/>
      <c r="N15" s="5"/>
      <c r="O15" s="5"/>
      <c r="P15" s="1"/>
    </row>
    <row r="16" spans="2:16">
      <c r="B16" s="8" t="s">
        <v>17</v>
      </c>
      <c r="C16" s="35">
        <f>1/D15</f>
        <v>0.33333333333333331</v>
      </c>
      <c r="D16" s="35">
        <v>1</v>
      </c>
      <c r="E16" s="35">
        <f>C8</f>
        <v>5</v>
      </c>
      <c r="F16" s="35">
        <f t="shared" ref="F16:F17" si="0">PRODUCT(C16:E16)</f>
        <v>1.6666666666666665</v>
      </c>
      <c r="G16" s="35">
        <f t="shared" ref="G16:G17" si="1">F16^(1/3)</f>
        <v>1.1856311014966876</v>
      </c>
      <c r="H16" s="69">
        <f t="shared" ref="H16:H17" si="2">G16/$G$18</f>
        <v>0.2717759083868127</v>
      </c>
      <c r="I16" s="37"/>
      <c r="J16" s="38"/>
      <c r="K16" s="3"/>
      <c r="L16" s="3"/>
      <c r="M16" s="25"/>
      <c r="N16" s="5"/>
      <c r="O16" s="5"/>
      <c r="P16" s="1"/>
    </row>
    <row r="17" spans="2:15">
      <c r="B17" s="8" t="s">
        <v>18</v>
      </c>
      <c r="C17" s="35">
        <f>1/E15</f>
        <v>0.125</v>
      </c>
      <c r="D17" s="35">
        <f>1/E16</f>
        <v>0.2</v>
      </c>
      <c r="E17" s="35">
        <v>1</v>
      </c>
      <c r="F17" s="35">
        <f t="shared" si="0"/>
        <v>2.5000000000000001E-2</v>
      </c>
      <c r="G17" s="35">
        <f t="shared" si="1"/>
        <v>0.29240177382128663</v>
      </c>
      <c r="H17" s="69">
        <f t="shared" si="2"/>
        <v>6.7025702677568924E-2</v>
      </c>
      <c r="I17" s="37"/>
      <c r="J17" s="38"/>
      <c r="K17" s="3"/>
      <c r="L17" s="3"/>
      <c r="M17" s="3"/>
      <c r="N17" s="3"/>
      <c r="O17" s="3"/>
    </row>
    <row r="18" spans="2:15">
      <c r="B18" s="3"/>
      <c r="C18" s="3"/>
      <c r="D18" s="3"/>
      <c r="E18" s="3"/>
      <c r="F18" s="47" t="s">
        <v>31</v>
      </c>
      <c r="G18" s="35">
        <f>SUM(G15:G17)</f>
        <v>4.3625320159327909</v>
      </c>
      <c r="H18" s="21"/>
      <c r="I18" s="3"/>
      <c r="J18" s="3"/>
      <c r="K18" s="3"/>
      <c r="L18" s="3"/>
      <c r="M18" s="3"/>
      <c r="N18" s="3"/>
      <c r="O18" s="3"/>
    </row>
    <row r="19" spans="2:1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2:1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2:1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2:15">
      <c r="B22" s="15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2:1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2:1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2:1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2:1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2:1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List5">
    <tabColor rgb="FF002060"/>
  </sheetPr>
  <dimension ref="B1:T34"/>
  <sheetViews>
    <sheetView workbookViewId="0">
      <selection activeCell="F11" sqref="F11"/>
    </sheetView>
  </sheetViews>
  <sheetFormatPr defaultRowHeight="15"/>
  <cols>
    <col min="1" max="1" width="1.28515625" customWidth="1"/>
    <col min="2" max="2" width="5.85546875" customWidth="1"/>
    <col min="3" max="3" width="4.7109375" customWidth="1"/>
    <col min="4" max="4" width="6.28515625" customWidth="1"/>
    <col min="18" max="18" width="5.85546875" customWidth="1"/>
  </cols>
  <sheetData>
    <row r="1" spans="2:20" ht="6" customHeight="1"/>
    <row r="2" spans="2:20">
      <c r="B2" s="15" t="s">
        <v>14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ht="15.75">
      <c r="B3" s="59" t="s">
        <v>69</v>
      </c>
      <c r="C3" s="60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"/>
    </row>
    <row r="4" spans="2:20">
      <c r="B4" s="2" t="s">
        <v>70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2:20" s="70" customFormat="1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8.75" customHeight="1">
      <c r="B6" s="73" t="s">
        <v>310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2:20">
      <c r="B7" s="72" t="s">
        <v>75</v>
      </c>
      <c r="C7" s="72" t="s">
        <v>76</v>
      </c>
      <c r="D7" s="51"/>
      <c r="E7" s="55"/>
      <c r="F7" s="5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2:20">
      <c r="B8" s="72" t="s">
        <v>75</v>
      </c>
      <c r="C8" s="72" t="s">
        <v>77</v>
      </c>
      <c r="D8" s="51">
        <v>1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2:20">
      <c r="B9" s="72" t="s">
        <v>76</v>
      </c>
      <c r="C9" s="72" t="s">
        <v>77</v>
      </c>
      <c r="D9" s="51">
        <v>0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2:20">
      <c r="B10" s="61"/>
      <c r="C10" s="52"/>
      <c r="D10" s="5"/>
      <c r="E10" s="3"/>
      <c r="F10" s="3"/>
      <c r="G10" s="3"/>
      <c r="H10" s="3"/>
      <c r="I10" s="62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2:20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2:20">
      <c r="B12" s="15" t="s">
        <v>40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2:20">
      <c r="B13" s="71"/>
      <c r="C13" s="71" t="s">
        <v>75</v>
      </c>
      <c r="D13" s="71" t="s">
        <v>76</v>
      </c>
      <c r="E13" s="71" t="s">
        <v>77</v>
      </c>
      <c r="F13" s="71" t="s">
        <v>78</v>
      </c>
      <c r="G13" s="71" t="s">
        <v>80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2:20">
      <c r="B14" s="71" t="s">
        <v>75</v>
      </c>
      <c r="C14" s="35">
        <v>1</v>
      </c>
      <c r="D14" s="35">
        <f>D7</f>
        <v>0</v>
      </c>
      <c r="E14" s="35">
        <f>D8</f>
        <v>1</v>
      </c>
      <c r="F14" s="35">
        <f>SUM(C14:E14)</f>
        <v>2</v>
      </c>
      <c r="G14" s="35">
        <f>F14/$F$17</f>
        <v>0.33333333333333331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2:20">
      <c r="B15" s="71" t="s">
        <v>76</v>
      </c>
      <c r="C15" s="35">
        <f>IF(D14=0,1,0)</f>
        <v>1</v>
      </c>
      <c r="D15" s="35">
        <v>1</v>
      </c>
      <c r="E15" s="35">
        <f>D9</f>
        <v>0</v>
      </c>
      <c r="F15" s="35">
        <f t="shared" ref="F15:F16" si="0">SUM(C15:E15)</f>
        <v>2</v>
      </c>
      <c r="G15" s="35">
        <f t="shared" ref="G15:G16" si="1">F15/$F$17</f>
        <v>0.33333333333333331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2:20">
      <c r="B16" s="71" t="s">
        <v>77</v>
      </c>
      <c r="C16" s="35">
        <f>IF(E14=0,1,0)</f>
        <v>0</v>
      </c>
      <c r="D16" s="35">
        <f>IF(E15=0,1,0)</f>
        <v>1</v>
      </c>
      <c r="E16" s="35">
        <v>1</v>
      </c>
      <c r="F16" s="35">
        <f t="shared" si="0"/>
        <v>2</v>
      </c>
      <c r="G16" s="35">
        <f t="shared" si="1"/>
        <v>0.33333333333333331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2:20">
      <c r="B17" s="3"/>
      <c r="C17" s="3"/>
      <c r="D17" s="3"/>
      <c r="E17" s="71" t="s">
        <v>79</v>
      </c>
      <c r="F17" s="35">
        <f>SUM(F14:F16)</f>
        <v>6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2:20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2:20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2:20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2:20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2:20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2:20" ht="12" customHeight="1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2:20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2:20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2:20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2:20">
      <c r="B27" s="3"/>
      <c r="C27" s="3"/>
      <c r="D27" s="3"/>
      <c r="E27" s="3"/>
      <c r="F27" s="3"/>
      <c r="G27" s="74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2:20">
      <c r="B28" s="3"/>
      <c r="C28" s="3"/>
      <c r="D28" s="3"/>
      <c r="E28" s="3"/>
      <c r="F28" s="3"/>
      <c r="G28" s="75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2:20">
      <c r="B29" s="3"/>
      <c r="C29" s="3"/>
      <c r="D29" s="3"/>
      <c r="E29" s="3"/>
      <c r="F29" s="3"/>
      <c r="G29" s="74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2:20">
      <c r="B30" s="3"/>
      <c r="C30" s="3"/>
      <c r="D30" s="3"/>
      <c r="E30" s="3"/>
      <c r="F30" s="3"/>
      <c r="G30" s="74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2:20">
      <c r="B31" s="3"/>
      <c r="C31" s="3"/>
      <c r="D31" s="3"/>
      <c r="E31" s="3"/>
      <c r="F31" s="3"/>
      <c r="G31" s="74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2:20">
      <c r="B32" s="3"/>
      <c r="C32" s="3"/>
      <c r="D32" s="3"/>
      <c r="E32" s="3"/>
      <c r="F32" s="76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2:20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2:20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Index. m.</vt:lpstr>
      <vt:lpstr>Vogel M.</vt:lpstr>
      <vt:lpstr>Dantzingnův obvod</vt:lpstr>
      <vt:lpstr>Dualní</vt:lpstr>
      <vt:lpstr>Rozhod.m.</vt:lpstr>
      <vt:lpstr>M. vážený souč.</vt:lpstr>
      <vt:lpstr>M. pořadí s váhami</vt:lpstr>
      <vt:lpstr>Saatyho m</vt:lpstr>
      <vt:lpstr>Fullerův Δ</vt:lpstr>
      <vt:lpstr>Teo. otázky</vt:lpstr>
    </vt:vector>
  </TitlesOfParts>
  <Company>OEM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 Vratislav</dc:creator>
  <cp:lastModifiedBy>worker</cp:lastModifiedBy>
  <dcterms:created xsi:type="dcterms:W3CDTF">2010-05-08T07:37:25Z</dcterms:created>
  <dcterms:modified xsi:type="dcterms:W3CDTF">2010-05-10T09:10:33Z</dcterms:modified>
</cp:coreProperties>
</file>